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8_{9D739868-72DF-4A5E-9100-AEFDCE054657}" xr6:coauthVersionLast="47" xr6:coauthVersionMax="47" xr10:uidLastSave="{00000000-0000-0000-0000-000000000000}"/>
  <bookViews>
    <workbookView xWindow="-108" yWindow="-108" windowWidth="23256" windowHeight="12456" xr2:uid="{99A44ED0-B72C-4B99-BC18-8D82C9D64F35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30" i="3" l="1"/>
  <c r="E27" i="3"/>
  <c r="E26" i="3"/>
  <c r="E23" i="3"/>
  <c r="E20" i="3"/>
  <c r="E19" i="3"/>
  <c r="E16" i="3"/>
  <c r="E15" i="3"/>
  <c r="E12" i="3"/>
  <c r="E11" i="3"/>
  <c r="E10" i="3"/>
  <c r="E7" i="3"/>
  <c r="D27" i="3" a="1"/>
  <c r="D27" i="3" s="1"/>
  <c r="D26" i="3"/>
  <c r="D23" i="3"/>
  <c r="D20" i="3"/>
  <c r="D19" i="3"/>
  <c r="D16" i="3"/>
  <c r="D15" i="3"/>
  <c r="D12" i="3"/>
  <c r="D11" i="3"/>
  <c r="D10" i="3"/>
  <c r="D7" i="3"/>
  <c r="I23" i="3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I68" i="3" s="1"/>
  <c r="I69" i="3" s="1"/>
  <c r="I70" i="3" s="1"/>
  <c r="I71" i="3" s="1"/>
  <c r="I72" i="3" s="1"/>
  <c r="I73" i="3" s="1"/>
  <c r="I74" i="3" s="1"/>
  <c r="I75" i="3" s="1"/>
  <c r="I76" i="3" s="1"/>
  <c r="I77" i="3" s="1"/>
  <c r="I78" i="3" s="1"/>
  <c r="I79" i="3" s="1"/>
  <c r="I80" i="3" s="1"/>
  <c r="I81" i="3" s="1"/>
  <c r="I82" i="3" s="1"/>
  <c r="I83" i="3" s="1"/>
  <c r="I84" i="3" s="1"/>
  <c r="I85" i="3" s="1"/>
  <c r="I86" i="3" s="1"/>
  <c r="I87" i="3" s="1"/>
  <c r="I88" i="3" s="1"/>
  <c r="I89" i="3" s="1"/>
  <c r="I90" i="3" s="1"/>
  <c r="I91" i="3" s="1"/>
  <c r="I92" i="3" s="1"/>
  <c r="I93" i="3" s="1"/>
  <c r="I94" i="3" s="1"/>
  <c r="I95" i="3" s="1"/>
  <c r="I96" i="3" s="1"/>
  <c r="I97" i="3" s="1"/>
  <c r="I98" i="3" s="1"/>
  <c r="I99" i="3" s="1"/>
  <c r="I100" i="3" s="1"/>
  <c r="I101" i="3" s="1"/>
  <c r="I102" i="3" s="1"/>
  <c r="I103" i="3" s="1"/>
  <c r="I104" i="3" s="1"/>
  <c r="I105" i="3" s="1"/>
  <c r="I106" i="3" s="1"/>
  <c r="I107" i="3" s="1"/>
  <c r="I108" i="3" s="1"/>
  <c r="I109" i="3" s="1"/>
  <c r="I110" i="3" s="1"/>
  <c r="I111" i="3" s="1"/>
  <c r="I112" i="3" s="1"/>
  <c r="I113" i="3" s="1"/>
  <c r="I114" i="3" s="1"/>
  <c r="I115" i="3" s="1"/>
  <c r="I116" i="3" s="1"/>
  <c r="I117" i="3" s="1"/>
  <c r="I118" i="3" s="1"/>
  <c r="I119" i="3" s="1"/>
  <c r="I120" i="3" s="1"/>
  <c r="I121" i="3" s="1"/>
  <c r="I122" i="3" s="1"/>
  <c r="I123" i="3" s="1"/>
  <c r="I124" i="3" s="1"/>
  <c r="I125" i="3" s="1"/>
  <c r="I126" i="3" s="1"/>
  <c r="I127" i="3" s="1"/>
  <c r="I128" i="3" s="1"/>
  <c r="I129" i="3" s="1"/>
  <c r="I130" i="3" s="1"/>
  <c r="I131" i="3" s="1"/>
  <c r="I132" i="3" s="1"/>
  <c r="I133" i="3" s="1"/>
  <c r="I134" i="3" s="1"/>
  <c r="I135" i="3" s="1"/>
  <c r="I136" i="3" s="1"/>
  <c r="I137" i="3" s="1"/>
  <c r="I138" i="3" s="1"/>
  <c r="I139" i="3" s="1"/>
  <c r="I140" i="3" s="1"/>
  <c r="I141" i="3" s="1"/>
  <c r="I142" i="3" s="1"/>
  <c r="I143" i="3" s="1"/>
  <c r="I144" i="3" s="1"/>
  <c r="I145" i="3" s="1"/>
  <c r="I146" i="3" s="1"/>
  <c r="I147" i="3" s="1"/>
  <c r="I148" i="3" s="1"/>
  <c r="I149" i="3" s="1"/>
  <c r="I150" i="3" s="1"/>
  <c r="I151" i="3" s="1"/>
  <c r="I152" i="3" s="1"/>
  <c r="I153" i="3" s="1"/>
  <c r="I154" i="3" s="1"/>
  <c r="I155" i="3" s="1"/>
  <c r="I156" i="3" s="1"/>
  <c r="I157" i="3" s="1"/>
  <c r="I158" i="3" s="1"/>
  <c r="I159" i="3" s="1"/>
  <c r="I160" i="3" s="1"/>
  <c r="I161" i="3" s="1"/>
  <c r="I162" i="3" s="1"/>
  <c r="I163" i="3" s="1"/>
  <c r="I164" i="3" s="1"/>
  <c r="I165" i="3" s="1"/>
  <c r="I166" i="3" s="1"/>
  <c r="I167" i="3" s="1"/>
  <c r="I168" i="3" s="1"/>
  <c r="I169" i="3" s="1"/>
  <c r="I170" i="3" s="1"/>
  <c r="I171" i="3" s="1"/>
  <c r="I172" i="3" s="1"/>
  <c r="I173" i="3" s="1"/>
  <c r="I174" i="3" s="1"/>
  <c r="I175" i="3" s="1"/>
  <c r="I176" i="3" s="1"/>
  <c r="I177" i="3" s="1"/>
  <c r="I178" i="3" s="1"/>
  <c r="I179" i="3" s="1"/>
  <c r="I180" i="3" s="1"/>
  <c r="I181" i="3" s="1"/>
  <c r="I182" i="3" s="1"/>
  <c r="I183" i="3" s="1"/>
  <c r="I184" i="3" s="1"/>
  <c r="I185" i="3" s="1"/>
  <c r="I186" i="3" s="1"/>
  <c r="I187" i="3" s="1"/>
  <c r="I188" i="3" s="1"/>
  <c r="I189" i="3" s="1"/>
  <c r="I190" i="3" s="1"/>
  <c r="I191" i="3" s="1"/>
  <c r="I192" i="3" s="1"/>
  <c r="I193" i="3" s="1"/>
  <c r="I194" i="3" s="1"/>
  <c r="I195" i="3" s="1"/>
  <c r="I196" i="3" s="1"/>
  <c r="I197" i="3" s="1"/>
  <c r="I198" i="3" s="1"/>
  <c r="I199" i="3" s="1"/>
  <c r="I200" i="3" s="1"/>
  <c r="I201" i="3" s="1"/>
  <c r="I202" i="3" s="1"/>
  <c r="I203" i="3" s="1"/>
  <c r="I204" i="3" s="1"/>
  <c r="I205" i="3" s="1"/>
  <c r="I206" i="3" s="1"/>
  <c r="I207" i="3" s="1"/>
  <c r="I208" i="3" s="1"/>
  <c r="I209" i="3" s="1"/>
  <c r="I210" i="3" s="1"/>
  <c r="I211" i="3" s="1"/>
  <c r="I212" i="3" s="1"/>
  <c r="I213" i="3" s="1"/>
  <c r="I214" i="3" s="1"/>
  <c r="I215" i="3" s="1"/>
  <c r="I216" i="3" s="1"/>
  <c r="I217" i="3" s="1"/>
  <c r="I218" i="3" s="1"/>
  <c r="I219" i="3" s="1"/>
  <c r="I220" i="3" s="1"/>
  <c r="I221" i="3" s="1"/>
  <c r="I222" i="3" s="1"/>
  <c r="I223" i="3" s="1"/>
  <c r="I224" i="3" s="1"/>
  <c r="I225" i="3" s="1"/>
  <c r="I226" i="3" s="1"/>
  <c r="I227" i="3" s="1"/>
  <c r="I228" i="3" s="1"/>
  <c r="I229" i="3" s="1"/>
  <c r="I230" i="3" s="1"/>
  <c r="I231" i="3" s="1"/>
  <c r="I232" i="3" s="1"/>
  <c r="I233" i="3" s="1"/>
  <c r="I234" i="3" s="1"/>
  <c r="I235" i="3" s="1"/>
  <c r="I236" i="3" s="1"/>
  <c r="I237" i="3" s="1"/>
  <c r="I238" i="3" s="1"/>
  <c r="I239" i="3" s="1"/>
  <c r="I240" i="3" s="1"/>
  <c r="I241" i="3" s="1"/>
  <c r="I242" i="3" s="1"/>
  <c r="I243" i="3" s="1"/>
  <c r="I244" i="3" s="1"/>
  <c r="I245" i="3" s="1"/>
  <c r="I246" i="3" s="1"/>
  <c r="I247" i="3" s="1"/>
  <c r="I248" i="3" s="1"/>
  <c r="I249" i="3" s="1"/>
  <c r="I250" i="3" s="1"/>
  <c r="I251" i="3" s="1"/>
  <c r="I252" i="3" s="1"/>
  <c r="I253" i="3" s="1"/>
  <c r="I254" i="3" s="1"/>
  <c r="I255" i="3" s="1"/>
  <c r="I256" i="3" s="1"/>
  <c r="I257" i="3" s="1"/>
  <c r="I258" i="3" s="1"/>
  <c r="I259" i="3" s="1"/>
  <c r="I260" i="3" s="1"/>
  <c r="I261" i="3" s="1"/>
  <c r="I262" i="3" s="1"/>
  <c r="I263" i="3" s="1"/>
  <c r="I264" i="3" s="1"/>
  <c r="I265" i="3" s="1"/>
  <c r="I266" i="3" s="1"/>
  <c r="I267" i="3" s="1"/>
  <c r="I268" i="3" s="1"/>
  <c r="I269" i="3" s="1"/>
  <c r="I270" i="3" s="1"/>
  <c r="I271" i="3" s="1"/>
  <c r="I272" i="3" s="1"/>
  <c r="I273" i="3" s="1"/>
  <c r="I274" i="3" s="1"/>
  <c r="I275" i="3" s="1"/>
  <c r="I276" i="3" s="1"/>
  <c r="I277" i="3" s="1"/>
  <c r="I278" i="3" s="1"/>
  <c r="I279" i="3" s="1"/>
  <c r="I280" i="3" s="1"/>
  <c r="I281" i="3" s="1"/>
  <c r="I282" i="3" s="1"/>
  <c r="I283" i="3" s="1"/>
  <c r="I284" i="3" s="1"/>
  <c r="I285" i="3" s="1"/>
  <c r="I286" i="3" s="1"/>
  <c r="I287" i="3" s="1"/>
  <c r="I288" i="3" s="1"/>
  <c r="I289" i="3" s="1"/>
  <c r="I290" i="3" s="1"/>
  <c r="I291" i="3" s="1"/>
  <c r="I292" i="3" s="1"/>
  <c r="I293" i="3" s="1"/>
  <c r="I294" i="3" s="1"/>
  <c r="I295" i="3" s="1"/>
  <c r="I296" i="3" s="1"/>
  <c r="I297" i="3" s="1"/>
  <c r="I298" i="3" s="1"/>
  <c r="I299" i="3" s="1"/>
  <c r="I300" i="3" s="1"/>
  <c r="I301" i="3" s="1"/>
  <c r="I302" i="3" s="1"/>
  <c r="I303" i="3" s="1"/>
  <c r="I304" i="3" s="1"/>
  <c r="I305" i="3" s="1"/>
  <c r="I306" i="3" s="1"/>
  <c r="I307" i="3" s="1"/>
  <c r="I308" i="3" s="1"/>
  <c r="I309" i="3" s="1"/>
  <c r="I310" i="3" s="1"/>
  <c r="I311" i="3" s="1"/>
  <c r="I312" i="3" s="1"/>
  <c r="I313" i="3" s="1"/>
  <c r="I314" i="3" s="1"/>
  <c r="I315" i="3" s="1"/>
  <c r="I316" i="3" s="1"/>
  <c r="I317" i="3" s="1"/>
  <c r="I318" i="3" s="1"/>
  <c r="I319" i="3" s="1"/>
  <c r="I320" i="3" s="1"/>
  <c r="I321" i="3" s="1"/>
  <c r="I22" i="3"/>
  <c r="I82" i="2"/>
  <c r="I83" i="2" s="1"/>
  <c r="I84" i="2" s="1"/>
  <c r="I85" i="2" s="1"/>
  <c r="I86" i="2" s="1"/>
  <c r="I87" i="2" s="1"/>
  <c r="I88" i="2" s="1"/>
  <c r="I89" i="2" s="1"/>
  <c r="I90" i="2" s="1"/>
  <c r="I91" i="2" s="1"/>
  <c r="I92" i="2" s="1"/>
  <c r="I93" i="2" s="1"/>
  <c r="I94" i="2" s="1"/>
  <c r="I95" i="2" s="1"/>
  <c r="I96" i="2" s="1"/>
  <c r="I97" i="2" s="1"/>
  <c r="D64" i="2"/>
  <c r="D63" i="2"/>
  <c r="D62" i="2"/>
  <c r="D61" i="2"/>
  <c r="D60" i="2"/>
  <c r="D59" i="2"/>
  <c r="C50" i="2"/>
  <c r="C51" i="2" s="1"/>
  <c r="C49" i="2"/>
  <c r="C25" i="2"/>
  <c r="C24" i="2"/>
  <c r="C27" i="2" s="1"/>
  <c r="E19" i="2"/>
  <c r="F19" i="2" s="1"/>
  <c r="G19" i="2" s="1"/>
  <c r="D19" i="2"/>
  <c r="G18" i="2"/>
  <c r="F18" i="2"/>
  <c r="E18" i="2"/>
  <c r="D18" i="2"/>
  <c r="C12" i="2"/>
  <c r="C11" i="2"/>
  <c r="J316" i="3" l="1"/>
  <c r="J304" i="3"/>
  <c r="J292" i="3"/>
  <c r="J280" i="3"/>
  <c r="J268" i="3"/>
  <c r="J256" i="3"/>
  <c r="J244" i="3"/>
  <c r="J232" i="3"/>
  <c r="J220" i="3"/>
  <c r="J208" i="3"/>
  <c r="J196" i="3"/>
  <c r="J184" i="3"/>
  <c r="J172" i="3"/>
  <c r="J160" i="3"/>
  <c r="J148" i="3"/>
  <c r="J136" i="3"/>
  <c r="J124" i="3"/>
  <c r="J112" i="3"/>
  <c r="J100" i="3"/>
  <c r="J88" i="3"/>
  <c r="J76" i="3"/>
  <c r="J64" i="3"/>
  <c r="J52" i="3"/>
  <c r="J40" i="3"/>
  <c r="J28" i="3"/>
  <c r="K95" i="2"/>
  <c r="K89" i="2"/>
  <c r="K83" i="2"/>
  <c r="E61" i="2"/>
  <c r="C29" i="2"/>
  <c r="J315" i="3"/>
  <c r="J291" i="3"/>
  <c r="J279" i="3"/>
  <c r="J267" i="3"/>
  <c r="J255" i="3"/>
  <c r="J243" i="3"/>
  <c r="J231" i="3"/>
  <c r="J219" i="3"/>
  <c r="J207" i="3"/>
  <c r="J195" i="3"/>
  <c r="J183" i="3"/>
  <c r="J171" i="3"/>
  <c r="J159" i="3"/>
  <c r="J147" i="3"/>
  <c r="J135" i="3"/>
  <c r="J123" i="3"/>
  <c r="J111" i="3"/>
  <c r="J99" i="3"/>
  <c r="J87" i="3"/>
  <c r="J75" i="3"/>
  <c r="J63" i="3"/>
  <c r="J51" i="3"/>
  <c r="J39" i="3"/>
  <c r="J27" i="3"/>
  <c r="J95" i="2"/>
  <c r="J89" i="2"/>
  <c r="J83" i="2"/>
  <c r="C43" i="2"/>
  <c r="J314" i="3"/>
  <c r="J290" i="3"/>
  <c r="J278" i="3"/>
  <c r="J266" i="3"/>
  <c r="J242" i="3"/>
  <c r="J230" i="3"/>
  <c r="J206" i="3"/>
  <c r="J182" i="3"/>
  <c r="J146" i="3"/>
  <c r="J122" i="3"/>
  <c r="J98" i="3"/>
  <c r="J74" i="3"/>
  <c r="J50" i="3"/>
  <c r="J26" i="3"/>
  <c r="K94" i="2"/>
  <c r="K82" i="2"/>
  <c r="C42" i="2"/>
  <c r="J301" i="3"/>
  <c r="J253" i="3"/>
  <c r="J217" i="3"/>
  <c r="J303" i="3"/>
  <c r="E60" i="2"/>
  <c r="F60" i="2" s="1"/>
  <c r="J302" i="3"/>
  <c r="J254" i="3"/>
  <c r="J218" i="3"/>
  <c r="J194" i="3"/>
  <c r="J170" i="3"/>
  <c r="J158" i="3"/>
  <c r="J134" i="3"/>
  <c r="J110" i="3"/>
  <c r="J86" i="3"/>
  <c r="J62" i="3"/>
  <c r="J38" i="3"/>
  <c r="K88" i="2"/>
  <c r="J277" i="3"/>
  <c r="J241" i="3"/>
  <c r="J229" i="3"/>
  <c r="J205" i="3"/>
  <c r="J313" i="3"/>
  <c r="J289" i="3"/>
  <c r="J265" i="3"/>
  <c r="J312" i="3"/>
  <c r="J300" i="3"/>
  <c r="J288" i="3"/>
  <c r="J276" i="3"/>
  <c r="J264" i="3"/>
  <c r="J252" i="3"/>
  <c r="J240" i="3"/>
  <c r="J228" i="3"/>
  <c r="J216" i="3"/>
  <c r="J204" i="3"/>
  <c r="J192" i="3"/>
  <c r="J180" i="3"/>
  <c r="J168" i="3"/>
  <c r="J156" i="3"/>
  <c r="J144" i="3"/>
  <c r="J132" i="3"/>
  <c r="J120" i="3"/>
  <c r="J108" i="3"/>
  <c r="J96" i="3"/>
  <c r="J84" i="3"/>
  <c r="J72" i="3"/>
  <c r="J60" i="3"/>
  <c r="J48" i="3"/>
  <c r="J36" i="3"/>
  <c r="J24" i="3"/>
  <c r="J310" i="3"/>
  <c r="J298" i="3"/>
  <c r="J286" i="3"/>
  <c r="J274" i="3"/>
  <c r="J262" i="3"/>
  <c r="J250" i="3"/>
  <c r="J238" i="3"/>
  <c r="J226" i="3"/>
  <c r="J214" i="3"/>
  <c r="J202" i="3"/>
  <c r="J190" i="3"/>
  <c r="J178" i="3"/>
  <c r="J166" i="3"/>
  <c r="J154" i="3"/>
  <c r="J142" i="3"/>
  <c r="J130" i="3"/>
  <c r="J118" i="3"/>
  <c r="J321" i="3"/>
  <c r="J309" i="3"/>
  <c r="J297" i="3"/>
  <c r="J285" i="3"/>
  <c r="J273" i="3"/>
  <c r="J261" i="3"/>
  <c r="J249" i="3"/>
  <c r="J237" i="3"/>
  <c r="J225" i="3"/>
  <c r="J213" i="3"/>
  <c r="J201" i="3"/>
  <c r="J189" i="3"/>
  <c r="J177" i="3"/>
  <c r="J320" i="3"/>
  <c r="J308" i="3"/>
  <c r="J296" i="3"/>
  <c r="J284" i="3"/>
  <c r="J272" i="3"/>
  <c r="J319" i="3"/>
  <c r="J307" i="3"/>
  <c r="J295" i="3"/>
  <c r="J283" i="3"/>
  <c r="J318" i="3"/>
  <c r="J306" i="3"/>
  <c r="J294" i="3"/>
  <c r="J317" i="3"/>
  <c r="J305" i="3"/>
  <c r="K93" i="2"/>
  <c r="J32" i="3"/>
  <c r="J49" i="3"/>
  <c r="J68" i="3"/>
  <c r="J85" i="3"/>
  <c r="J104" i="3"/>
  <c r="J125" i="3"/>
  <c r="J143" i="3"/>
  <c r="J164" i="3"/>
  <c r="J187" i="3"/>
  <c r="J212" i="3"/>
  <c r="J245" i="3"/>
  <c r="J271" i="3"/>
  <c r="J94" i="2"/>
  <c r="J33" i="3"/>
  <c r="J53" i="3"/>
  <c r="J69" i="3"/>
  <c r="J89" i="3"/>
  <c r="J105" i="3"/>
  <c r="J126" i="3"/>
  <c r="J145" i="3"/>
  <c r="J165" i="3"/>
  <c r="J188" i="3"/>
  <c r="J215" i="3"/>
  <c r="J246" i="3"/>
  <c r="J275" i="3"/>
  <c r="J96" i="2"/>
  <c r="J34" i="3"/>
  <c r="J54" i="3"/>
  <c r="J70" i="3"/>
  <c r="J90" i="3"/>
  <c r="J106" i="3"/>
  <c r="J127" i="3"/>
  <c r="J149" i="3"/>
  <c r="J167" i="3"/>
  <c r="J191" i="3"/>
  <c r="J221" i="3"/>
  <c r="J247" i="3"/>
  <c r="J281" i="3"/>
  <c r="C40" i="2"/>
  <c r="K87" i="2"/>
  <c r="K96" i="2"/>
  <c r="J35" i="3"/>
  <c r="J55" i="3"/>
  <c r="J71" i="3"/>
  <c r="J91" i="3"/>
  <c r="J107" i="3"/>
  <c r="J128" i="3"/>
  <c r="J150" i="3"/>
  <c r="J169" i="3"/>
  <c r="J193" i="3"/>
  <c r="J222" i="3"/>
  <c r="J248" i="3"/>
  <c r="J282" i="3"/>
  <c r="C41" i="2"/>
  <c r="E62" i="2"/>
  <c r="F62" i="2" s="1"/>
  <c r="J81" i="2"/>
  <c r="J88" i="2"/>
  <c r="J97" i="2"/>
  <c r="J37" i="3"/>
  <c r="J56" i="3"/>
  <c r="J73" i="3"/>
  <c r="J92" i="3"/>
  <c r="J109" i="3"/>
  <c r="J129" i="3"/>
  <c r="J151" i="3"/>
  <c r="J173" i="3"/>
  <c r="J197" i="3"/>
  <c r="J223" i="3"/>
  <c r="J251" i="3"/>
  <c r="J287" i="3"/>
  <c r="K97" i="2"/>
  <c r="J41" i="3"/>
  <c r="J77" i="3"/>
  <c r="J93" i="3"/>
  <c r="J113" i="3"/>
  <c r="J131" i="3"/>
  <c r="J152" i="3"/>
  <c r="J174" i="3"/>
  <c r="J198" i="3"/>
  <c r="J224" i="3"/>
  <c r="J257" i="3"/>
  <c r="J293" i="3"/>
  <c r="C37" i="2"/>
  <c r="J86" i="2"/>
  <c r="C38" i="2"/>
  <c r="K86" i="2"/>
  <c r="J42" i="3"/>
  <c r="J78" i="3"/>
  <c r="J114" i="3"/>
  <c r="J153" i="3"/>
  <c r="J175" i="3"/>
  <c r="J199" i="3"/>
  <c r="J299" i="3"/>
  <c r="J59" i="3"/>
  <c r="J115" i="3"/>
  <c r="J176" i="3"/>
  <c r="J259" i="3"/>
  <c r="E59" i="2"/>
  <c r="C39" i="2"/>
  <c r="C28" i="2"/>
  <c r="K90" i="2"/>
  <c r="J22" i="3"/>
  <c r="J58" i="3"/>
  <c r="J94" i="3"/>
  <c r="J133" i="3"/>
  <c r="J258" i="3"/>
  <c r="C26" i="2"/>
  <c r="J91" i="2"/>
  <c r="J23" i="3"/>
  <c r="J43" i="3"/>
  <c r="J95" i="3"/>
  <c r="J155" i="3"/>
  <c r="J200" i="3"/>
  <c r="J311" i="3"/>
  <c r="C52" i="2"/>
  <c r="J84" i="2"/>
  <c r="J25" i="3"/>
  <c r="J44" i="3"/>
  <c r="J61" i="3"/>
  <c r="J97" i="3"/>
  <c r="J116" i="3"/>
  <c r="J157" i="3"/>
  <c r="J203" i="3"/>
  <c r="J234" i="3"/>
  <c r="K84" i="2"/>
  <c r="J92" i="2"/>
  <c r="J21" i="3"/>
  <c r="J29" i="3"/>
  <c r="J45" i="3"/>
  <c r="J65" i="3"/>
  <c r="J81" i="3"/>
  <c r="J101" i="3"/>
  <c r="J117" i="3"/>
  <c r="J139" i="3"/>
  <c r="J161" i="3"/>
  <c r="J181" i="3"/>
  <c r="J209" i="3"/>
  <c r="J235" i="3"/>
  <c r="J263" i="3"/>
  <c r="J57" i="3"/>
  <c r="E63" i="2"/>
  <c r="F63" i="2" s="1"/>
  <c r="E64" i="2"/>
  <c r="J236" i="3"/>
  <c r="J87" i="2"/>
  <c r="K81" i="2"/>
  <c r="J90" i="2"/>
  <c r="J227" i="3"/>
  <c r="J82" i="2"/>
  <c r="J79" i="3"/>
  <c r="J137" i="3"/>
  <c r="J233" i="3"/>
  <c r="C13" i="2"/>
  <c r="K91" i="2"/>
  <c r="J80" i="3"/>
  <c r="J138" i="3"/>
  <c r="J179" i="3"/>
  <c r="J260" i="3"/>
  <c r="C53" i="2"/>
  <c r="J85" i="2"/>
  <c r="K92" i="2"/>
  <c r="J30" i="3"/>
  <c r="J46" i="3"/>
  <c r="J66" i="3"/>
  <c r="J82" i="3"/>
  <c r="J102" i="3"/>
  <c r="J119" i="3"/>
  <c r="J140" i="3"/>
  <c r="J162" i="3"/>
  <c r="J185" i="3"/>
  <c r="J210" i="3"/>
  <c r="J269" i="3"/>
  <c r="C33" i="2"/>
  <c r="K85" i="2"/>
  <c r="J93" i="2"/>
  <c r="J31" i="3"/>
  <c r="J47" i="3"/>
  <c r="J67" i="3"/>
  <c r="J83" i="3"/>
  <c r="J103" i="3"/>
  <c r="J121" i="3"/>
  <c r="J141" i="3"/>
  <c r="J163" i="3"/>
  <c r="J186" i="3"/>
  <c r="J211" i="3"/>
  <c r="J239" i="3"/>
  <c r="J270" i="3"/>
  <c r="G60" i="2" l="1"/>
  <c r="B44" i="2"/>
  <c r="C30" i="2"/>
  <c r="C31" i="2" s="1"/>
  <c r="C32" i="2" s="1"/>
  <c r="C73" i="2"/>
  <c r="C74" i="2"/>
  <c r="C75" i="2" s="1"/>
  <c r="F61" i="2"/>
  <c r="G61" i="2" s="1"/>
  <c r="G62" i="2" s="1"/>
  <c r="G63" i="2" s="1"/>
  <c r="G64" i="2" s="1"/>
  <c r="F64" i="2"/>
  <c r="C67" i="2"/>
  <c r="C54" i="2"/>
  <c r="C72" i="2"/>
  <c r="C66" i="2" l="1"/>
  <c r="C68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<sst xmlns="http://schemas.openxmlformats.org/spreadsheetml/2006/main" count="313" uniqueCount="275">
  <si>
    <t>Simulador 14 · MtM da trava — decisão ≠ resultado, com número</t>
  </si>
  <si>
    <t>Módulo 3 · seção 3.4 (slide 15) — a trava do Módulo 2 sob marcação. Continuação direta do Simulador 2 · FRA de DI. Base 252 du, capitalização composta.</t>
  </si>
  <si>
    <t>du₁ — vértice curto</t>
  </si>
  <si>
    <t>i₁ — spot do vértice curto (a.a.)</t>
  </si>
  <si>
    <t>du₂ — vértice longo</t>
  </si>
  <si>
    <t>i₂ — spot do vértice longo (a.a.)</t>
  </si>
  <si>
    <t>Valor travado — exposição no trecho (R$)</t>
  </si>
  <si>
    <t>F₁ = (1+i₁)^(du₁/252)</t>
  </si>
  <si>
    <t>F₂ = (1+i₂)^(du₂/252)</t>
  </si>
  <si>
    <t>Forward contratada  f = (F₂/F₁)^(252/(du₂−du₁)) − 1</t>
  </si>
  <si>
    <t>Leitura: a curva embutia, no trecho futuro de 126 du, uma taxa acima da spot longa — é esse número que a tesouraria travou.</t>
  </si>
  <si>
    <t>Perna</t>
  </si>
  <si>
    <t>Sentido</t>
  </si>
  <si>
    <t>du</t>
  </si>
  <si>
    <t>Taxa</t>
  </si>
  <si>
    <t>PU (R$)</t>
  </si>
  <si>
    <t>Contratos</t>
  </si>
  <si>
    <t>Longa — DI1 252 du</t>
  </si>
  <si>
    <t>Compra de taxa</t>
  </si>
  <si>
    <t>Curta — DI1 126 du</t>
  </si>
  <si>
    <t>Venda de taxa</t>
  </si>
  <si>
    <t>PU = 100.000 / (1+i)^(du/252) · contratos = valor travado / PU. São exatamente as quantidades do Simulador 2 — os dois arquivos têm de bater.</t>
  </si>
  <si>
    <t>Choque paralelo (bps)  ◀ input</t>
  </si>
  <si>
    <t>i₁ nova (curto + choque)</t>
  </si>
  <si>
    <t>i₂ nova (longo + choque)</t>
  </si>
  <si>
    <t>PU novo — perna longa (252 du)</t>
  </si>
  <si>
    <t>PU novo — perna curta (126 du)</t>
  </si>
  <si>
    <t>Forward de mercado hoje</t>
  </si>
  <si>
    <t>Caminho das pernas — MtM (R$)</t>
  </si>
  <si>
    <t>Atalho do slide 15 — MtM (R$)</t>
  </si>
  <si>
    <t>Diferença entre os caminhos (R$)</t>
  </si>
  <si>
    <t>Diferença entre os caminhos (%)</t>
  </si>
  <si>
    <t>o atalho lineariza; a diferença é o preço da simplicidade</t>
  </si>
  <si>
    <t>DV01 do trecho — pernas, choque de 1 bp (R$/bp)</t>
  </si>
  <si>
    <t>Tabela de referência — MtM da trava por choque paralelo (calculada)</t>
  </si>
  <si>
    <t>Choque paralelo (bps)</t>
  </si>
  <si>
    <t>MtM da trava — pernas (R$)</t>
  </si>
  <si>
    <t>Choque no vértice de 126 du (bps)  ◀ input</t>
  </si>
  <si>
    <t>Choque no vértice de 252 du (bps)  ◀ input</t>
  </si>
  <si>
    <t>i₁ nova (curto)</t>
  </si>
  <si>
    <t>i₂ nova (longo)</t>
  </si>
  <si>
    <t>Forward do trecho sob torção</t>
  </si>
  <si>
    <t>MtM pelas pernas — torção (R$)</t>
  </si>
  <si>
    <t>Comparação — choque paralelo de mesma magnitude (R$)</t>
  </si>
  <si>
    <t>Razão torção / paralelo</t>
  </si>
  <si>
    <t>Leitura: "Mesmo 50 bps, dois MtM. A trava vive da diferença entre dois vértices: o que a machuca é a curva achatando, não a curva subindo."</t>
  </si>
  <si>
    <t>Dia</t>
  </si>
  <si>
    <t>Choque acum. (bps)  ◀ input</t>
  </si>
  <si>
    <t>Forward do dia</t>
  </si>
  <si>
    <t>MtM acumulado (R$)</t>
  </si>
  <si>
    <t>Ajuste do dia (R$)</t>
  </si>
  <si>
    <t>Caixa acumulado (R$)</t>
  </si>
  <si>
    <t>D0</t>
  </si>
  <si>
    <t>D1</t>
  </si>
  <si>
    <t>D2</t>
  </si>
  <si>
    <t>D3</t>
  </si>
  <si>
    <t>D4</t>
  </si>
  <si>
    <t>D5</t>
  </si>
  <si>
    <t>—</t>
  </si>
  <si>
    <t>Σ ajustes diários (D1 a D5) (R$)</t>
  </si>
  <si>
    <t>MtM final (D5) (R$)</t>
  </si>
  <si>
    <t>Verificação Σ ajustes = MtM final</t>
  </si>
  <si>
    <t>Nota metodológica: o prazo dos contratos é mantido fixo ao longo dos cinco dias, por simplificação didática. O efeito do carrego (a redução de du a cada dia) é de segunda ordem no horizonte de uma semana.</t>
  </si>
  <si>
    <t>Custo travado da captação — não muda com o choque</t>
  </si>
  <si>
    <t>Custo se não tivesse travado (forward de hoje)</t>
  </si>
  <si>
    <t>MtM da trava (R$)</t>
  </si>
  <si>
    <t>Veredito automático</t>
  </si>
  <si>
    <t>"A curva de hoje dá o preço de ontem. Se a curva ceder, a trava marca negativo — e ainda assim foi a decisão certa ex-ante: o passivo está protegido."  ·  decisão ≠ resultado.</t>
  </si>
  <si>
    <t>MtM da trava — choque paralelo (R$)</t>
  </si>
  <si>
    <t>MtM da trava — torção (só o vértice longo) (R$)</t>
  </si>
  <si>
    <t>Zero</t>
  </si>
  <si>
    <t>5.7 · DADOS DO GRÁFICO (calculados)</t>
  </si>
  <si>
    <t>Módulo 3 · seção 3.4 (slide 15) — "A trava do Módulo 2 sob marcação"</t>
  </si>
  <si>
    <t>O QUE ESTE SIMULADOR FAZ</t>
  </si>
  <si>
    <t>Pega a trava de 14,20% montada no Módulo 2, recalcula a forward do trecho 126×252 com a curva de hoje e mostra, por dois caminhos independentes (as pernas de DI1 e o atalho do slide 15), quanto a posição vale em reais — além de decompor esse valor nos ajustes diários que viram caixa, separar choque paralelo de torção e fechar com o painel que separa a decisão do resultado.</t>
  </si>
  <si>
    <t>A OPERAÇÃO, RELEMBRADA</t>
  </si>
  <si>
    <t>Comprar taxa no DI1 de 252 du e vender taxa no DI1 de 126 du, calibrando as quantidades para que o trecho 0×126 se cancele. O que sobra é exposição limpa ao trecho 126×252, travado em f = 14,2032%.</t>
  </si>
  <si>
    <t>OS DOIS CAMINHOS PARA O MESMO NÚMERO</t>
  </si>
  <si>
    <t>Caminho das pernas (o que a B3 faz)</t>
  </si>
  <si>
    <t>Atalho do slide 15</t>
  </si>
  <si>
    <t>Conta</t>
  </si>
  <si>
    <t>Σ contratos × ΔPU de cada DI1</t>
  </si>
  <si>
    <t>(f_hoje − f_contratada) × valor × (dias do trecho/252), descontado ao vértice longo</t>
  </si>
  <si>
    <t>Vantagem</t>
  </si>
  <si>
    <t>É o ajuste diário de verdade</t>
  </si>
  <si>
    <t>Cabe numa frase de comitê</t>
  </si>
  <si>
    <t>Precisão</t>
  </si>
  <si>
    <t>Exata</t>
  </si>
  <si>
    <t>≈ 0,5% de diferença</t>
  </si>
  <si>
    <t>⚠ ARMADILHA DE MESA — NÍVEL NÃO É TRECHO</t>
  </si>
  <si>
    <t>"Um choque paralelo de +50 bps move a curva inteira e a trava ganha R$ 217,7 mil. O mesmo +50 bps aplicado só ao vértice de 252 du faz a trava ganhar R$ 438,2 mil — o dobro. Quem mede a trava por nível de curva está medindo a coisa errada: ela é uma posição em inclinação."</t>
  </si>
  <si>
    <t>⚠ ARMADILHA DE MESA — O P&amp;L COMO JUIZ</t>
  </si>
  <si>
    <t>"O MtM negativo não invalida a trava: significa que a captação protegida ficaria mais barata hoje. Se o critério de avaliação for o sinal do P&amp;L, a mesa deixa de travar passivo e passa a apostar em curva."</t>
  </si>
  <si>
    <t>MENSAGEM CENTRAL</t>
  </si>
  <si>
    <t>"A curva de hoje dá o preço de ontem. Se a curva ceder, a trava marca negativo — e ainda assim foi a decisão certa ex-ante: o passivo está protegido."  ·  A regra que costura o arquivo: decisão ≠ resultado.</t>
  </si>
  <si>
    <t>NOTA METODOLÓGICA</t>
  </si>
  <si>
    <t>AVISO</t>
  </si>
  <si>
    <t>Dados ilustrativos, com fins didáticos. Em aplicação real, use os ajustes e PUs oficiais divulgados pela B3 e a curva de DI do dia.</t>
  </si>
  <si>
    <t>Fonte da verdade: apostila "Material de Estudo — Módulo 3" (seção 3.4), slide 15 e o Simulador 2 · FRA de DI, cujos números este arquivo reproduz sem um centavo de diferença. Células azuis (#DCE9F5) são editáveis; as demais estão bloqueadas.</t>
  </si>
  <si>
    <t>Sua resposta</t>
  </si>
  <si>
    <t>Gabarito</t>
  </si>
  <si>
    <t>Área auxiliar — Cenário F (grade de choques, 1 bp)</t>
  </si>
  <si>
    <t>Choque (bps)</t>
  </si>
  <si>
    <t>MtM pelas pernas (R$)</t>
  </si>
  <si>
    <t>Resposta-modelo: a trava não é uma posição de tesouraria com meta de P&amp;L — é o preço de um passivo já contratado; desfazê-la converte um custo conhecido em custo aberto exatamente no momento em que o mercado indica custo menor, o que é aposta direcional; e, se o critério de avaliação for o sinal do MtM, a mesa deixa de proteger passivo. O processo é o critério, não o sinal do P&amp;L.</t>
  </si>
  <si>
    <t>Prompt utilizado para gerar este simulador</t>
  </si>
  <si>
    <t># Spec — Simulador 14 · MtM da trava (decisão ≠ resultado, com número)</t>
  </si>
  <si>
    <t>&gt; **Prompt para o Claude for Excel.** Crie um arquivo `simulador-mtm-trava.xlsx` seguindo integralmente esta especificação. Ao final, cole o texto completo deste documento na aba "Prompt".</t>
  </si>
  <si>
    <t>## 1. Contexto e objetivo</t>
  </si>
  <si>
    <t>Simulador do **Módulo 3, seção 3.4** (slide 15) — *"A trava do Módulo 2 sob marcação"*. É o ponto do curso em que a decisão do módulo anterior volta como posição marcada a mercado, e hoje ele é **só narrativa**: o aluno ouve que a trava "tem DV01 próprio e pode perder sem ter sido errada", mas nunca vê o número. Este arquivo é a continuação direta do **Simulador 2 (FRA de DI)**: lá a trava é montada, aqui ela é marcada.</t>
  </si>
  <si>
    <t>Quatro competências, em ordem:</t>
  </si>
  <si>
    <t>1. **Marcar a trava**: recalcular a forward do trecho com a curva de hoje e transformar a diferença contra os 14,20% contratados em reais;</t>
  </si>
  <si>
    <t>2. **Ver o ajuste diário do DI1 virando caixa**: a soma dos ajustes diários é o MtM — não são coisas diferentes;</t>
  </si>
  <si>
    <t>3. **Distinguir choque paralelo de torção**: a trava é uma posição em **trecho**, não em nível — ela pode ganhar muito com a curva torcendo e quase nada com a curva subindo em bloco;</t>
  </si>
  <si>
    <t>4. **Separar decisão de resultado**: o custo travado continua sendo 14,2032% qualquer que seja o sinal do MtM; o processo é o critério, não o P&amp;L.</t>
  </si>
  <si>
    <t>Mensagem pedagógica central (deve aparecer na Instruções e no fechamento da Simulador):</t>
  </si>
  <si>
    <t>&gt; **"A curva de hoje dá o preço de ontem. Se a curva ceder, a trava marca negativo — e ainda assim foi a decisão certa ex-ante: o passivo está protegido."**</t>
  </si>
  <si>
    <t>E a regra que costura o arquivo: **decisão ≠ resultado.**</t>
  </si>
  <si>
    <t>**Fonte da verdade:** a apostila `Material de Estudo - Modulo 3` (seção 3.4), o slide 15 e o **Simulador 2 · FRA de DI**, cujos números este arquivo deve reproduzir sem um centavo de diferença.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</si>
  <si>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</si>
  <si>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</si>
  <si>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</si>
  <si>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`#002C4D` (negrito), texto `#202427`, resultados `#0C63AA` (negrito, 14pt), inputs `#DCE9F5` desbloqueados; o resto bloqueado (proteção sem senha). Taxas em **% com 4 casas**; PU de DI1 em **R$ com 6 casas**; contratos com 4 casas; MtM e ajustes em **R$ com 2 casas** e separador de milhar. Negativos em vermelho. Base 252 dias úteis, capitalização composta.</t>
  </si>
  <si>
    <t>## 4. Aba "Instruções"</t>
  </si>
  <si>
    <t>- **O que este simulador faz** (1 parágrafo): pega a trava de 14,20% montada no Módulo 2, recalcula a forward do trecho com a curva de hoje e mostra, por dois caminhos independentes, quanto a posição vale.</t>
  </si>
  <si>
    <t>- **A operação, relembrada** (caixa): comprar taxa no DI1 de 252 du e vender taxa no DI1 de 126 du, calibrando as quantidades para que o trecho 0×126 se cancele. O que sobra é exposição limpa ao trecho **126×252**, travado em **f = 14,2032%**.</t>
  </si>
  <si>
    <t>- **Os dois caminhos para o mesmo número**, em quadro de duas colunas:</t>
  </si>
  <si>
    <t>`(f_hoje − f_contratada) × valor × (dias do trecho/252)`, descontado ao vértice longo</t>
  </si>
  <si>
    <t>- **⚠ ARMADILHA DE MESA — nível não é trecho.** *"Um choque paralelo de +50 bps move a curva inteira e a trava ganha R$ 217,7 mil. O mesmo +50 bps aplicado só ao vértice de 252 du faz a trava ganhar R$ 438,2 mil — o dobro. Quem mede a trava por nível de curva está medindo a coisa errada: ela é uma posição em inclinação."*</t>
  </si>
  <si>
    <t>- **⚠ ARMADILHA DE MESA — o P&amp;L como juiz.** *"O MtM negativo não invalida a trava: significa que a captação protegida ficaria mais barata hoje. Se o critério de avaliação for o sinal do P&amp;L, a mesa deixa de travar passivo e passa a apostar em curva."*</t>
  </si>
  <si>
    <t>- **Nota metodológica:** o bloco 5.5 mantém o prazo dos contratos fixo ao longo dos cinco dias, por simplificação didática. O efeito do carrego (a redução de du a cada dia) é de segunda ordem no horizonte de uma semana e é sinalizado na própria planilha.</t>
  </si>
  <si>
    <t>- **Aviso:** dados ilustrativos, com fins didáticos. Em aplicação real, use os ajustes e PUs oficiais divulgados pela B3 e a curva de DI do dia.</t>
  </si>
  <si>
    <t>## 5. Aba "Simulador"</t>
  </si>
  <si>
    <t>### 5.1 Bloco "A trava do Módulo 2" (inputs azuis)</t>
  </si>
  <si>
    <t>Parâmetro</t>
  </si>
  <si>
    <t>Default</t>
  </si>
  <si>
    <t>100.000.000</t>
  </si>
  <si>
    <t>Calculados: `F₁ = (1+i₁)^(du₁/252)` = **1,063015** · `F₂ = (1+i₂)^(du₂/252)` = **1,136000** · **forward contratada `f = (F₂/F₁)^(252/(du₂−du₁)) − 1` = 14,2032%**.</t>
  </si>
  <si>
    <t>Célula de leitura: *"a curva embutia, no trecho futuro de 126 du, uma taxa acima da spot longa — é esse número que a tesouraria travou."*</t>
  </si>
  <si>
    <t>### 5.2 Bloco "As duas pernas de DI1" (calculado)</t>
  </si>
  <si>
    <t>**88.028,169014**</t>
  </si>
  <si>
    <t>**1.136,0000**</t>
  </si>
  <si>
    <t>**94.072,086838**</t>
  </si>
  <si>
    <t>**1.063,0146**</t>
  </si>
  <si>
    <t>`PU = 100.000 / (1+i)^(du/252)`; `contratos = valor travado / PU`. Nota: são exatamente as quantidades do Simulador 2 — os dois arquivos têm de bater.</t>
  </si>
  <si>
    <t>### 5.3 Bloco "Marcando a trava: choque paralelo" — o núcleo do arquivo</t>
  </si>
  <si>
    <t>Input azul: **choque paralelo (bps)**, default **+50**.</t>
  </si>
  <si>
    <t>Cascata visível:</t>
  </si>
  <si>
    <t>1. Nova curva: i₁ + choque · i₂ + choque</t>
  </si>
  <si>
    <t>2. **Forward de mercado hoje** → **14,7032%** no default</t>
  </si>
  <si>
    <t>3. **Caminho das pernas:** `P&amp;L = N_longa × (PU_longa_ini − PU_longa_novo) − N_curta × (PU_curta_ini − PU_curta_novo)` → **R$ 217.704,66**</t>
  </si>
  <si>
    <t>4. **Atalho do slide 15:** `(f_hoje − f_contratada) × valor × (du₂−du₁)/252 ÷ (1+i₂_novo)^(du₂/252)` → **R$ 219.099,90**</t>
  </si>
  <si>
    <t>5. **Diferença entre os caminhos:** −R$ 1.395 (**−0,64%**), com a nota: *"o atalho lineariza; a diferença é o preço da simplicidade"*</t>
  </si>
  <si>
    <t>6. **DV01 do trecho** (pernas, choque de 1 bp) → **R$ 4.377,56/bp**</t>
  </si>
  <si>
    <t>**Tabela de referência (calculada, não editável):**</t>
  </si>
  <si>
    <t>Choque paralelo</t>
  </si>
  <si>
    <t>MtM da trava (pernas)</t>
  </si>
  <si>
    <t>−200 bps</t>
  </si>
  <si>
    <t>**−R$ 895.236**</t>
  </si>
  <si>
    <t>−100 bps</t>
  </si>
  <si>
    <t>−R$ 442.663</t>
  </si>
  <si>
    <t>−50 bps</t>
  </si>
  <si>
    <t>**−R$ 220.111**</t>
  </si>
  <si>
    <t>R$ 0</t>
  </si>
  <si>
    <t>+50 bps</t>
  </si>
  <si>
    <t>**+R$ 217.705**</t>
  </si>
  <si>
    <t>+100 bps</t>
  </si>
  <si>
    <t>+R$ 433.038</t>
  </si>
  <si>
    <t>+200 bps</t>
  </si>
  <si>
    <t>**+R$ 856.725**</t>
  </si>
  <si>
    <t>Leitura automática: *"a trava é praticamente linear no choque paralelo — R$ 4,4 mil por ponto-base. É a definição de DV01 aplicada a uma posição que não é um título."*</t>
  </si>
  <si>
    <t>### 5.4 Bloco "Torção: a trava não é uma posição em nível"</t>
  </si>
  <si>
    <t>Dois inputs azuis independentes: **choque no vértice de 126 du** e **choque no vértice de 252 du** (defaults **0** e **+50**).</t>
  </si>
  <si>
    <t>Calculados: nova forward do trecho, MtM pelas pernas e a comparação com o choque paralelo de mesma magnitude.</t>
  </si>
  <si>
    <t>**Resultado esperado (critério de aceite):** com o curto parado e o longo subindo 50 bps, a forward vai para **15,2107%** e o MtM é **+R$ 438.212,09** — exatamente o dobro do paralelo de +50 bps, porque toda a alta se concentrou no trecho travado.</t>
  </si>
  <si>
    <t>**Leitura automática obrigatória:** *"Mesmo 50 bps, dois MtM. A trava vive da diferença entre dois vértices: o que a machuca é a curva achatando, não a curva subindo."*</t>
  </si>
  <si>
    <t>### 5.5 Bloco "O ajuste diário virando caixa"</t>
  </si>
  <si>
    <t>Tabela de seis linhas (D0 a D5). Coluna azul: **choque acumulado do dia (bps)**. Calculados: forward do dia, **MtM acumulado**, **ajuste do dia = MtM(d) − MtM(d−1)** e **caixa acumulado**.</t>
  </si>
  <si>
    <t>**Trajetória default e resultados esperados (critério de aceite):**</t>
  </si>
  <si>
    <t>Choque acum.</t>
  </si>
  <si>
    <t>Forward</t>
  </si>
  <si>
    <t>MtM acumulado</t>
  </si>
  <si>
    <t>Ajuste do dia</t>
  </si>
  <si>
    <t>R$ 0,00</t>
  </si>
  <si>
    <t>+10 bps</t>
  </si>
  <si>
    <t>R$ 43.732,31</t>
  </si>
  <si>
    <t>**+R$ 43.732,31**</t>
  </si>
  <si>
    <t>+25 bps</t>
  </si>
  <si>
    <t>R$ 109.150,92</t>
  </si>
  <si>
    <t>**+R$ 65.418,61**</t>
  </si>
  <si>
    <t>**−R$ 65.418,61**</t>
  </si>
  <si>
    <t>+40 bps</t>
  </si>
  <si>
    <t>R$ 174.354,55</t>
  </si>
  <si>
    <t>**+R$ 130.622,24**</t>
  </si>
  <si>
    <t>**R$ 217.704,66**</t>
  </si>
  <si>
    <t>+R$ 43.350,11</t>
  </si>
  <si>
    <t>**Linha de verificação obrigatória, calculada por fórmula:** `Σ ajustes diários = MtM final` — exibida com o texto *"o ajuste diário do DI1 não é outra coisa: é o MtM virando caixa, parcelado."*</t>
  </si>
  <si>
    <t>### 5.6 Bloco "Decisão ≠ resultado" (painel de fechamento)</t>
  </si>
  <si>
    <t>Painel de quatro células grandes, calculadas a partir do choque corrente:</t>
  </si>
  <si>
    <t>**Custo travado da captação**</t>
  </si>
  <si>
    <t>**14,2032%** — não muda com o choque</t>
  </si>
  <si>
    <t>**Custo se não tivesse travado (forward de hoje)**</t>
  </si>
  <si>
    <t>14,7032% no default</t>
  </si>
  <si>
    <t>**MtM da trava**</t>
  </si>
  <si>
    <t>+R$ 217.704,66</t>
  </si>
  <si>
    <t>**Veredito automático**</t>
  </si>
  <si>
    <t>texto por fórmula</t>
  </si>
  <si>
    <t>Regra do veredito, por `SE` aninhado:</t>
  </si>
  <si>
    <t>- MtM &gt; 0 → *"a trava está ganhando: a captação teria ficado mais cara. A decisão protegeu o custo e o mercado confirmou."*</t>
  </si>
  <si>
    <t>- MtM &lt; 0 → *"a trava está perdendo: a captação teria ficado mais barata. **A decisão continua certa** — o passivo está protegido a 14,2032%, que era o objetivo. Julgar a trava pelo sinal do MtM é trocar gestão de passivo por aposta direcional."*</t>
  </si>
  <si>
    <t>- MtM ≈ 0 → *"a curva não se moveu no trecho: o custo travado é o custo de mercado."*</t>
  </si>
  <si>
    <t>### 5.7 Gráfico</t>
  </si>
  <si>
    <t>**Linha**, eixo X = choque paralelo de −200 a +200 bps (passo de 25 bps), eixo Y = **MtM da trava em R$** (`#0C63AA`), com **linha zero visível** e marcadores em −50, 0 e +50 bps. Título: **"A trava marcada: quase uma reta de R$ 4,4 mil por ponto-base"**. Se viável, uma segunda série tracejada (cinza) com o MtM sob **torção** (só o vértice longo se movendo), para tornar visível a diferença do bloco 5.4.</t>
  </si>
  <si>
    <t>## 6. Aba "Cenários"</t>
  </si>
  <si>
    <t>Verificação automática padrão do curso; gabaritos por fórmula a partir da aba Simulador. Tolerâncias: **0,02 p.p.** para taxas, **R$ 2.000** para MtM, **R$ 50/bp** para DV01.</t>
  </si>
  <si>
    <t>- **Cenário A · a forward travada.** Com a curva do módulo, qual a forward do trecho 126×252? *(14,2032%)*</t>
  </si>
  <si>
    <t>- **Cenário B · marcar a mercado.** A curva subiu 50 bps em bloco. Qual a nova forward do trecho e qual o MtM da trava? *(14,7032% e +R$ 217.704,66)* — e a pergunta complementar: **esse número bate com qual outro arquivo do curso?** *(lista; correta: o P&amp;L líquido do Simulador 2 · FRA de DI)*</t>
  </si>
  <si>
    <t>- **Cenário C · o sinal errado como juiz.** A curva **cedeu** 50 bps. Qual o MtM? A trava foi um erro? *(−R$ 220.110,79; lista de 3 opções — a correta: "não: o custo do passivo continua travado em 14,2032%, que era o objetivo")*</t>
  </si>
  <si>
    <t>- **Cenário D · nível × trecho.** Compare dois choques de 50 bps: (i) paralelo; (ii) só no vértice de 252 du. Qual o MtM em cada caso e por que são diferentes? *(+R$ 217.704,66 e +R$ 438.212,09; a trava é posição em inclinação, não em nível)*</t>
  </si>
  <si>
    <t>- **Cenário E · o ajuste diário.** Some os cinco ajustes diários da tabela 5.5. O que esse total tem de igual ao MtM do D5? *(R$ 217.704,66 — são o mesmo número; o ajuste é o MtM parcelado em caixa)*</t>
  </si>
  <si>
    <t>- **Cenário F · DV01 da trava.** Qual o DV01 do trecho e quantos pontos-base a curva precisa subir para a trava valer R$ 1 milhão? *(R$ 4.377,56/bp; a regra de três linear dá 228 bps, mas o valor exato é **234 bps** — a trava também tem um resíduo de segunda ordem, e o gabarito é calculado por fórmula a partir da tabela 5.3)*</t>
  </si>
  <si>
    <t>- **Cenário G · conceito (texto livre, resposta-modelo agrupada).** *"O diretor financeiro viu o MtM negativo da trava e quer desfazê-la. Que argumento você leva à reunião?"* Resposta-modelo: a trava não é uma posição de tesouraria com meta de P&amp;L — é o preço de um passivo já contratado; desfazê-la converte um custo conhecido em custo aberto exatamente no momento em que o mercado indica custo menor, o que é aposta direcional; e, se o critério de avaliação for o sinal do MtM, a mesa deixa de proteger passivo. **O processo é o critério, não o sinal do P&amp;L.**</t>
  </si>
  <si>
    <t>## 7. Aba "Prompt"</t>
  </si>
  <si>
    <t>Colar o texto integral desta especificação, com o título "Prompt utilizado para gerar este simulador" e a data de geração.</t>
  </si>
  <si>
    <t>## 8. Critérios de aceite</t>
  </si>
  <si>
    <t>- A forward contratada é **14,2032%** e as duas pernas reproduzem **PU 88.028,169014 / 1.136,0000 contratos** e **PU 94.072,086838 / 1.063,0146 contratos** — idênticos ao Simulador 2.</t>
  </si>
  <si>
    <t>- O choque de +50 bps devolve **exatamente R$ 217.704,66** pelo caminho das pernas. **Este é o critério de aceite mais importante do arquivo:** é o mesmo número da aba Simulador do `simulador-fra-di.xlsx`; se divergir, a calibragem das quantidades está errada.</t>
  </si>
  <si>
    <t>- O atalho do slide 15 devolve **R$ 219.099,90** e a planilha exibe a diferença de −0,64% sem escondê-la.</t>
  </si>
  <si>
    <t>- A tabela 5.3 acerta os sete pontos de −200 a +200 bps, e o DV01 do trecho é **R$ 4.377,56/bp**.</t>
  </si>
  <si>
    <t>- A torção de 5.4 (curto parado, longo +50 bps) devolve forward **15,2107%** e MtM **+R$ 438.212,09** — o dobro do paralelo.</t>
  </si>
  <si>
    <t>- A tabela 5.5 acerta os cinco ajustes diários e a linha de verificação confirma que **Σ ajustes = MtM final**.</t>
  </si>
  <si>
    <t>- O veredito de 5.6 muda de texto conforme o sinal do MtM e **nunca** classifica a trava como erro quando o MtM é negativo.</t>
  </si>
  <si>
    <t>- Gráfico com linha zero visível e a segunda série de torção, se viável.</t>
  </si>
  <si>
    <t>- Apenas células azuis editáveis; demais bloqueadas sem senha; aba Prompt com a spec na íntegra.</t>
  </si>
  <si>
    <t>- **Nenhum número inventado:** curva, forward, PUs e quantidades vêm do Módulo 2 (Simulador 2) e a mecânica de marcação, do slide 15 do Módulo 3.</t>
  </si>
  <si>
    <t>1 · A TRAVA DO MÓDULO 2</t>
  </si>
  <si>
    <t>2 · AS DUAS PERNAS DE DI1</t>
  </si>
  <si>
    <t>3 · MARCANDO A TRAVA: CHOQUE PARALELO</t>
  </si>
  <si>
    <t>4 · TORÇÃO: A TRAVA NÃO É UMA POSIÇÃO EM NÍVEL</t>
  </si>
  <si>
    <t>5 · O AJUSTE DIÁRIO VIRANDO CAIXA</t>
  </si>
  <si>
    <t>6 · DECISÃO ≠ RESULTADO (painel de fechamento — a partir do choque corrente do bloco 3)</t>
  </si>
  <si>
    <t>7 · DADOS DO GRÁFICO (calculados)</t>
  </si>
  <si>
    <t>O bloco 5 mantém o prazo dos contratos fixo ao longo dos cinco dias, por simplificação didática. O efeito do carrego (a redução de du a cada dia) é de segunda ordem no horizonte de uma semana e está sinalizado na própria planilha.</t>
  </si>
  <si>
    <t>Cenários · Simulador 14 — MtM da trava</t>
  </si>
  <si>
    <t>Responda nas células azuis. O gabarito é calculado por fórmula a partir da aba Simulador. Tolerâncias: 0,02 p.p. para taxas, R$ 2.000 para MtM, R$ 50/bp para DV01.</t>
  </si>
  <si>
    <t>Cenário / pergunta</t>
  </si>
  <si>
    <t>Verificação</t>
  </si>
  <si>
    <t>Leitura obrigatória / resposta-modelo</t>
  </si>
  <si>
    <t>CENÁRIO A · a forward travada — com a curva do módulo (13,00% em 126 du e 13,60% em 252 du), qual a taxa do trecho 126×252 que a tesouraria travou?</t>
  </si>
  <si>
    <t>A1. Forward contratada do trecho (% a.a.)</t>
  </si>
  <si>
    <t>CENÁRIO B · marcar a mercado — a curva subiu 50 bps em bloco. Marque a trava e diga com que outro arquivo do curso esse número tem de bater.</t>
  </si>
  <si>
    <t>B1. Nova forward do trecho (% a.a.)</t>
  </si>
  <si>
    <t>B2. MtM da trava (R$)</t>
  </si>
  <si>
    <t>B3. Esse número bate com qual arquivo? Escreva 1, 2 ou 3 — (1) o simulador de duration de carteira; (2) o P&amp;L líquido do Simulador 2 · FRA de DI; (3) o simulador de caixa em CDI</t>
  </si>
  <si>
    <t>CENÁRIO C · o sinal errado como juiz — a curva CEDEU 50 bps. Qual o MtM? A trava foi um erro?</t>
  </si>
  <si>
    <t>C1. MtM da trava (R$)</t>
  </si>
  <si>
    <t>C2. A trava foi um erro? Escreva 1, 2 ou 3 — (1) sim: perdeu dinheiro e deveria ser desfeita; (2) não: o custo do passivo continua travado em 14,2032%, que era o objetivo; (3) sim: o certo era esperar a curva ceder</t>
  </si>
  <si>
    <t>CENÁRIO D · nível × trecho — compare dois choques de 50 bps: (i) paralelo; (ii) só no vértice de 252 du.</t>
  </si>
  <si>
    <t>D1. MtM no choque paralelo de +50 bps (R$)</t>
  </si>
  <si>
    <t>D2. MtM com +50 bps só no vértice de 252 du (R$)</t>
  </si>
  <si>
    <t>CENÁRIO E · o ajuste diário — some os cinco ajustes diários da tabela do bloco 5. O que esse total tem de igual ao MtM do D5?</t>
  </si>
  <si>
    <t>E1. Σ dos cinco ajustes diários (R$)</t>
  </si>
  <si>
    <t>CENÁRIO F · DV01 da trava — qual o DV01 do trecho e quantos bps a curva precisa subir para a trava valer R$ 1 milhão?</t>
  </si>
  <si>
    <t>F1. DV01 do trecho (R$/bp)</t>
  </si>
  <si>
    <t>F2. Choque paralelo necessário para a trava valer R$ 1 milhão (bps)</t>
  </si>
  <si>
    <t>CENÁRIO G · conceito — "O diretor financeiro viu o MtM negativo da trava e quer desfazê-la. Que argumento você leva à reunião?"</t>
  </si>
  <si>
    <t>G1. Escreva sua resposta (uma ou duas frases)</t>
  </si>
  <si>
    <t>— (qualitativo)</t>
  </si>
  <si>
    <t>14,2032%. A curva embutia, no trecho futuro de 126 du, uma taxa acima da spot longa (13,60%) — é esse número que a tesouraria travou, e ele não muda mais.</t>
  </si>
  <si>
    <t>14,7032% e +R$ 217.704,66. O choque paralelo passa quase inteiro para a forward do trecho; o MtM é o mesmo número do P&amp;L líquido do Simulador 2 · FRA de DI — se divergir, a calibragem das quantidades está errada.</t>
  </si>
  <si>
    <t>−R$ 220.110,79. A trava marca negativo porque a captação protegida ficaria mais barata hoje — e ainda assim não foi erro: o passivo segue travado em 14,2032%, que era o objetivo. Julgar a trava pelo sinal do MtM é trocar gestão de passivo por aposta direcional.</t>
  </si>
  <si>
    <t>+R$ 217.704,66 no paralelo e +R$ 438.212,09 na torção — o dobro, com o mesmo 50 bps. No paralelo, metade da alta é devolvida pela perna curta; na torção, toda ela se concentra no trecho travado. A trava é posição em inclinação, não em nível.</t>
  </si>
  <si>
    <t>R$ 217.704,66 — é o mesmo número do MtM do D5. O ajuste diário do DI1 não é outra coisa: é o MtM virando caixa, parcelado.</t>
  </si>
  <si>
    <t>R$ 4.377,56/bp. A regra de três linear dá ~228 bps para R$ 1 milhão, mas o valor exato é 234 bps: a trava também tem resíduo de segunda ordem.</t>
  </si>
  <si>
    <t>Especificação integral · colada em 08/09/2026 · arquivo-alvo: simulador-mtm-trava.xlsx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</si>
</sst>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5" formatCode="0.000000"/>
    <numFmt numFmtId="166" formatCode="#,##0.000000"/>
    <numFmt numFmtId="167" formatCode="#,##0.0000"/>
    <numFmt numFmtId="168" formatCode="#,##0.00;[Red]\(#,##0.00\);&quot;-&quot;"/>
    <numFmt numFmtId="171" formatCode="0.0000%"/>
    <numFmt numFmtId="172" formatCode="0.00&quot;x&quot;"/>
    <numFmt numFmtId="173" formatCode="\+#,##0;\-#,##0;0"/>
    <numFmt numFmtId="174" formatCode="\+#,##0.00;[Red]\-#,##0.00;0.00"/>
    <numFmt numFmtId="175" formatCode="\+0.00%;[Red]\-0.00%;0.00%"/>
  </numFmts>
  <fonts count="11" x14ac:knownFonts="1">
    <font>
      <sz val="11"/>
      <color theme="1"/>
      <name val="Aptos Narrow"/>
      <family val="2"/>
      <scheme val="minor"/>
    </font>
    <font>
      <b/>
      <sz val="12"/>
      <color rgb="FF002C4D"/>
      <name val="Arial"/>
    </font>
    <font>
      <sz val="11"/>
      <color rgb="FF202427"/>
      <name val="Arial"/>
    </font>
    <font>
      <b/>
      <sz val="11"/>
      <color rgb="FF002C4D"/>
      <name val="Arial"/>
    </font>
    <font>
      <b/>
      <sz val="11"/>
      <color rgb="FF202427"/>
      <name val="Arial"/>
    </font>
    <font>
      <sz val="11"/>
      <color rgb="FF0C63AA"/>
      <name val="Arial"/>
    </font>
    <font>
      <b/>
      <sz val="11"/>
      <color rgb="FF0C63AA"/>
      <name val="Arial"/>
    </font>
    <font>
      <b/>
      <sz val="9"/>
      <color rgb="FF8C8C8C"/>
      <name val="Arial"/>
    </font>
    <font>
      <sz val="9"/>
      <color rgb="FF8C8C8C"/>
      <name val="Arial"/>
    </font>
    <font>
      <b/>
      <sz val="18"/>
      <color rgb="FF002C4D"/>
      <name val="Arial"/>
    </font>
    <font>
      <sz val="11"/>
      <color rgb="FF002C4D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7FC"/>
        <bgColor indexed="64"/>
      </patternFill>
    </fill>
    <fill>
      <patternFill patternType="solid">
        <fgColor rgb="FFDCE9F5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68" fontId="2" fillId="3" borderId="0" xfId="0" applyNumberFormat="1" applyFont="1" applyFill="1" applyBorder="1" applyAlignment="1" applyProtection="1">
      <alignment vertical="top" wrapText="1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3" fontId="2" fillId="3" borderId="0" xfId="0" applyNumberFormat="1" applyFont="1" applyFill="1" applyBorder="1" applyAlignment="1" applyProtection="1">
      <alignment vertical="top" wrapText="1"/>
      <protection locked="0"/>
    </xf>
    <xf numFmtId="3" fontId="2" fillId="3" borderId="0" xfId="0" applyNumberFormat="1" applyFont="1" applyFill="1" applyBorder="1" applyAlignment="1" applyProtection="1">
      <alignment vertical="top"/>
      <protection locked="0"/>
    </xf>
    <xf numFmtId="171" fontId="2" fillId="3" borderId="0" xfId="0" applyNumberFormat="1" applyFont="1" applyFill="1" applyBorder="1" applyAlignment="1" applyProtection="1">
      <alignment vertical="top"/>
      <protection locked="0"/>
    </xf>
    <xf numFmtId="173" fontId="2" fillId="3" borderId="0" xfId="0" applyNumberFormat="1" applyFont="1" applyFill="1" applyBorder="1" applyAlignment="1" applyProtection="1">
      <alignment vertical="top"/>
      <protection locked="0"/>
    </xf>
    <xf numFmtId="0" fontId="0" fillId="0" borderId="0" xfId="0" applyProtection="1"/>
    <xf numFmtId="0" fontId="9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165" fontId="2" fillId="0" borderId="0" xfId="0" applyNumberFormat="1" applyFont="1" applyAlignment="1" applyProtection="1">
      <alignment vertical="top"/>
    </xf>
    <xf numFmtId="0" fontId="4" fillId="0" borderId="0" xfId="0" applyFont="1" applyAlignment="1" applyProtection="1">
      <alignment vertical="top"/>
    </xf>
    <xf numFmtId="171" fontId="6" fillId="0" borderId="0" xfId="0" applyNumberFormat="1" applyFont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3" fillId="4" borderId="0" xfId="0" applyFont="1" applyFill="1" applyAlignment="1" applyProtection="1">
      <alignment vertical="top"/>
    </xf>
    <xf numFmtId="3" fontId="2" fillId="0" borderId="0" xfId="0" applyNumberFormat="1" applyFont="1" applyAlignment="1" applyProtection="1">
      <alignment vertical="top"/>
    </xf>
    <xf numFmtId="171" fontId="2" fillId="0" borderId="0" xfId="0" applyNumberFormat="1" applyFont="1" applyAlignment="1" applyProtection="1">
      <alignment vertical="top"/>
    </xf>
    <xf numFmtId="166" fontId="2" fillId="0" borderId="0" xfId="0" applyNumberFormat="1" applyFont="1" applyAlignment="1" applyProtection="1">
      <alignment vertical="top"/>
    </xf>
    <xf numFmtId="167" fontId="2" fillId="0" borderId="0" xfId="0" applyNumberFormat="1" applyFont="1" applyAlignment="1" applyProtection="1">
      <alignment vertical="top"/>
    </xf>
    <xf numFmtId="168" fontId="6" fillId="0" borderId="0" xfId="0" applyNumberFormat="1" applyFont="1" applyAlignment="1" applyProtection="1">
      <alignment vertical="top"/>
    </xf>
    <xf numFmtId="168" fontId="2" fillId="0" borderId="0" xfId="0" applyNumberFormat="1" applyFont="1" applyAlignment="1" applyProtection="1">
      <alignment vertical="top"/>
    </xf>
    <xf numFmtId="174" fontId="2" fillId="0" borderId="0" xfId="0" applyNumberFormat="1" applyFont="1" applyAlignment="1" applyProtection="1">
      <alignment vertical="top"/>
    </xf>
    <xf numFmtId="175" fontId="2" fillId="0" borderId="0" xfId="0" applyNumberFormat="1" applyFont="1" applyAlignment="1" applyProtection="1">
      <alignment vertical="top"/>
    </xf>
    <xf numFmtId="173" fontId="2" fillId="0" borderId="0" xfId="0" applyNumberFormat="1" applyFont="1" applyAlignment="1" applyProtection="1">
      <alignment vertical="top"/>
    </xf>
    <xf numFmtId="172" fontId="2" fillId="0" borderId="0" xfId="0" applyNumberFormat="1" applyFont="1" applyAlignment="1" applyProtection="1">
      <alignment vertical="top"/>
    </xf>
    <xf numFmtId="0" fontId="4" fillId="2" borderId="0" xfId="0" applyFont="1" applyFill="1" applyAlignment="1" applyProtection="1">
      <alignment vertical="top"/>
    </xf>
    <xf numFmtId="171" fontId="6" fillId="2" borderId="0" xfId="0" applyNumberFormat="1" applyFont="1" applyFill="1" applyAlignment="1" applyProtection="1">
      <alignment vertical="top"/>
    </xf>
    <xf numFmtId="168" fontId="6" fillId="2" borderId="0" xfId="0" applyNumberFormat="1" applyFont="1" applyFill="1" applyAlignment="1" applyProtection="1">
      <alignment vertical="top"/>
    </xf>
    <xf numFmtId="0" fontId="5" fillId="2" borderId="0" xfId="0" applyFont="1" applyFill="1" applyAlignment="1" applyProtection="1">
      <alignment vertical="top"/>
    </xf>
    <xf numFmtId="0" fontId="9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2" fillId="0" borderId="0" xfId="0" applyFont="1" applyProtection="1"/>
    <xf numFmtId="0" fontId="3" fillId="0" borderId="0" xfId="0" applyFont="1" applyAlignment="1" applyProtection="1">
      <alignment vertical="top" wrapText="1"/>
    </xf>
    <xf numFmtId="0" fontId="5" fillId="0" borderId="0" xfId="0" applyFont="1" applyAlignment="1" applyProtection="1">
      <alignment vertical="top" wrapText="1"/>
    </xf>
    <xf numFmtId="0" fontId="6" fillId="0" borderId="0" xfId="0" applyFont="1" applyAlignment="1" applyProtection="1">
      <alignment vertical="top" wrapText="1"/>
    </xf>
    <xf numFmtId="171" fontId="5" fillId="0" borderId="0" xfId="0" applyNumberFormat="1" applyFont="1" applyAlignment="1" applyProtection="1">
      <alignment vertical="top" wrapText="1"/>
    </xf>
    <xf numFmtId="0" fontId="2" fillId="4" borderId="0" xfId="0" applyFont="1" applyFill="1" applyBorder="1" applyAlignment="1" applyProtection="1">
      <alignment vertical="top" wrapText="1"/>
    </xf>
    <xf numFmtId="168" fontId="5" fillId="0" borderId="0" xfId="0" applyNumberFormat="1" applyFont="1" applyAlignment="1" applyProtection="1">
      <alignment vertical="top" wrapText="1"/>
    </xf>
    <xf numFmtId="1" fontId="5" fillId="0" borderId="0" xfId="0" applyNumberFormat="1" applyFont="1" applyAlignment="1" applyProtection="1">
      <alignment vertical="top" wrapText="1"/>
    </xf>
    <xf numFmtId="0" fontId="7" fillId="0" borderId="0" xfId="0" applyFont="1" applyProtection="1"/>
    <xf numFmtId="0" fontId="8" fillId="0" borderId="0" xfId="0" applyFont="1" applyProtection="1"/>
    <xf numFmtId="3" fontId="5" fillId="0" borderId="0" xfId="0" applyNumberFormat="1" applyFont="1" applyAlignment="1" applyProtection="1">
      <alignment vertical="top" wrapText="1"/>
    </xf>
    <xf numFmtId="0" fontId="1" fillId="0" borderId="0" xfId="0" applyFont="1" applyAlignment="1" applyProtection="1">
      <alignment vertical="top" wrapText="1"/>
    </xf>
    <xf numFmtId="0" fontId="10" fillId="2" borderId="0" xfId="0" applyFont="1" applyFill="1" applyAlignment="1" applyProtection="1">
      <alignment vertical="top" wrapText="1"/>
    </xf>
    <xf numFmtId="0" fontId="3" fillId="4" borderId="0" xfId="0" applyFont="1" applyFill="1" applyAlignment="1" applyProtection="1">
      <alignment vertical="top" wrapText="1"/>
    </xf>
    <xf numFmtId="0" fontId="4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9" fontId="2" fillId="0" borderId="0" xfId="0" applyNumberFormat="1" applyFont="1" applyAlignment="1" applyProtection="1">
      <alignment vertical="top"/>
    </xf>
    <xf numFmtId="171" fontId="2" fillId="3" borderId="0" xfId="0" applyNumberFormat="1" applyFont="1" applyFill="1" applyBorder="1" applyAlignment="1" applyProtection="1">
      <alignment vertical="top" wrapText="1"/>
      <protection locked="0"/>
    </xf>
    <xf numFmtId="1" fontId="2" fillId="3" borderId="0" xfId="0" applyNumberFormat="1" applyFon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 trava marcada: quase uma reta de R$ 4,4 mil por ponto-base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Simulador!$J$80</c:f>
              <c:strCache>
                <c:ptCount val="1"/>
                <c:pt idx="0">
                  <c:v>MtM da trava — choque paralelo (R$)</c:v>
                </c:pt>
              </c:strCache>
            </c:strRef>
          </c:tx>
          <c:spPr>
            <a:ln w="31750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rgbClr val="0C63AA"/>
              </a:solidFill>
              <a:ln w="9525">
                <a:solidFill>
                  <a:srgbClr val="0C63AA"/>
                </a:solidFill>
                <a:prstDash val="solid"/>
              </a:ln>
              <a:effectLst/>
            </c:spPr>
          </c:marker>
          <c:cat>
            <c:numRef>
              <c:f>Simulador!$I$81:$I$97</c:f>
              <c:numCache>
                <c:formatCode>\+#,##0;\-#,##0;0</c:formatCode>
                <c:ptCount val="17"/>
                <c:pt idx="0">
                  <c:v>-200</c:v>
                </c:pt>
                <c:pt idx="1">
                  <c:v>-175</c:v>
                </c:pt>
                <c:pt idx="2">
                  <c:v>-150</c:v>
                </c:pt>
                <c:pt idx="3">
                  <c:v>-125</c:v>
                </c:pt>
                <c:pt idx="4">
                  <c:v>-100</c:v>
                </c:pt>
                <c:pt idx="5">
                  <c:v>-75</c:v>
                </c:pt>
                <c:pt idx="6">
                  <c:v>-50</c:v>
                </c:pt>
                <c:pt idx="7">
                  <c:v>-25</c:v>
                </c:pt>
                <c:pt idx="8">
                  <c:v>0</c:v>
                </c:pt>
                <c:pt idx="9">
                  <c:v>25</c:v>
                </c:pt>
                <c:pt idx="10">
                  <c:v>50</c:v>
                </c:pt>
                <c:pt idx="11">
                  <c:v>75</c:v>
                </c:pt>
                <c:pt idx="12">
                  <c:v>100</c:v>
                </c:pt>
                <c:pt idx="13">
                  <c:v>125</c:v>
                </c:pt>
                <c:pt idx="14">
                  <c:v>150</c:v>
                </c:pt>
                <c:pt idx="15">
                  <c:v>175</c:v>
                </c:pt>
                <c:pt idx="16">
                  <c:v>200</c:v>
                </c:pt>
              </c:numCache>
            </c:numRef>
          </c:cat>
          <c:val>
            <c:numRef>
              <c:f>Simulador!$J$81:$J$97</c:f>
              <c:numCache>
                <c:formatCode>#,##0</c:formatCode>
                <c:ptCount val="17"/>
                <c:pt idx="0">
                  <c:v>-895235.75362011173</c:v>
                </c:pt>
                <c:pt idx="1">
                  <c:v>-781147.53945614735</c:v>
                </c:pt>
                <c:pt idx="2">
                  <c:v>-667692.42148162692</c:v>
                </c:pt>
                <c:pt idx="3">
                  <c:v>-554865.76133051317</c:v>
                </c:pt>
                <c:pt idx="4">
                  <c:v>-442662.96410293889</c:v>
                </c:pt>
                <c:pt idx="5">
                  <c:v>-331079.47786649805</c:v>
                </c:pt>
                <c:pt idx="6">
                  <c:v>-220110.79316380137</c:v>
                </c:pt>
                <c:pt idx="7">
                  <c:v>-109752.44252728751</c:v>
                </c:pt>
                <c:pt idx="8">
                  <c:v>0</c:v>
                </c:pt>
                <c:pt idx="9">
                  <c:v>109150.91933668571</c:v>
                </c:pt>
                <c:pt idx="10">
                  <c:v>217704.65982913089</c:v>
                </c:pt>
                <c:pt idx="11">
                  <c:v>325665.52571132977</c:v>
                </c:pt>
                <c:pt idx="12">
                  <c:v>433037.78155840648</c:v>
                </c:pt>
                <c:pt idx="13">
                  <c:v>539825.65273426136</c:v>
                </c:pt>
                <c:pt idx="14">
                  <c:v>646033.3258330113</c:v>
                </c:pt>
                <c:pt idx="15">
                  <c:v>751664.94911477156</c:v>
                </c:pt>
                <c:pt idx="16">
                  <c:v>856724.63293535262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F4-4D43-9FAE-0A993FC5D27B}"/>
            </c:ext>
          </c:extLst>
        </c:ser>
        <c:ser>
          <c:idx val="2"/>
          <c:order val="1"/>
          <c:tx>
            <c:strRef>
              <c:f>Simulador!$K$80</c:f>
              <c:strCache>
                <c:ptCount val="1"/>
                <c:pt idx="0">
                  <c:v>MtM da trava — torção (só o vértice longo) (R$)</c:v>
                </c:pt>
              </c:strCache>
            </c:strRef>
          </c:tx>
          <c:spPr>
            <a:ln w="12700" cap="rnd">
              <a:solidFill>
                <a:srgbClr val="8C8C8C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Simulador!$I$81:$I$97</c:f>
              <c:numCache>
                <c:formatCode>\+#,##0;\-#,##0;0</c:formatCode>
                <c:ptCount val="17"/>
                <c:pt idx="0">
                  <c:v>-200</c:v>
                </c:pt>
                <c:pt idx="1">
                  <c:v>-175</c:v>
                </c:pt>
                <c:pt idx="2">
                  <c:v>-150</c:v>
                </c:pt>
                <c:pt idx="3">
                  <c:v>-125</c:v>
                </c:pt>
                <c:pt idx="4">
                  <c:v>-100</c:v>
                </c:pt>
                <c:pt idx="5">
                  <c:v>-75</c:v>
                </c:pt>
                <c:pt idx="6">
                  <c:v>-50</c:v>
                </c:pt>
                <c:pt idx="7">
                  <c:v>-25</c:v>
                </c:pt>
                <c:pt idx="8">
                  <c:v>0</c:v>
                </c:pt>
                <c:pt idx="9">
                  <c:v>25</c:v>
                </c:pt>
                <c:pt idx="10">
                  <c:v>50</c:v>
                </c:pt>
                <c:pt idx="11">
                  <c:v>75</c:v>
                </c:pt>
                <c:pt idx="12">
                  <c:v>100</c:v>
                </c:pt>
                <c:pt idx="13">
                  <c:v>125</c:v>
                </c:pt>
                <c:pt idx="14">
                  <c:v>150</c:v>
                </c:pt>
                <c:pt idx="15">
                  <c:v>175</c:v>
                </c:pt>
                <c:pt idx="16">
                  <c:v>200</c:v>
                </c:pt>
              </c:numCache>
            </c:numRef>
          </c:cat>
          <c:val>
            <c:numRef>
              <c:f>Simulador!$K$81:$K$97</c:f>
              <c:numCache>
                <c:formatCode>#,##0</c:formatCode>
                <c:ptCount val="17"/>
                <c:pt idx="0">
                  <c:v>-1792114.6953404904</c:v>
                </c:pt>
                <c:pt idx="1">
                  <c:v>-1564595.4403218634</c:v>
                </c:pt>
                <c:pt idx="2">
                  <c:v>-1338090.9901873257</c:v>
                </c:pt>
                <c:pt idx="3">
                  <c:v>-1112594.5705384898</c:v>
                </c:pt>
                <c:pt idx="4">
                  <c:v>-888099.46714031347</c:v>
                </c:pt>
                <c:pt idx="5">
                  <c:v>-664599.02525476925</c:v>
                </c:pt>
                <c:pt idx="6">
                  <c:v>-442086.64898319286</c:v>
                </c:pt>
                <c:pt idx="7">
                  <c:v>-220555.80061754142</c:v>
                </c:pt>
                <c:pt idx="8">
                  <c:v>0</c:v>
                </c:pt>
                <c:pt idx="9">
                  <c:v>219587.17610891489</c:v>
                </c:pt>
                <c:pt idx="10">
                  <c:v>438212.09465380455</c:v>
                </c:pt>
                <c:pt idx="11">
                  <c:v>655881.06689988589</c:v>
                </c:pt>
                <c:pt idx="12">
                  <c:v>872600.3490401411</c:v>
                </c:pt>
                <c:pt idx="13">
                  <c:v>1088376.1427949457</c:v>
                </c:pt>
                <c:pt idx="14">
                  <c:v>1303214.5960034644</c:v>
                </c:pt>
                <c:pt idx="15">
                  <c:v>1517121.8032076405</c:v>
                </c:pt>
                <c:pt idx="16">
                  <c:v>1730103.8062283834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F4-4D43-9FAE-0A993FC5D27B}"/>
            </c:ext>
          </c:extLst>
        </c:ser>
        <c:ser>
          <c:idx val="3"/>
          <c:order val="2"/>
          <c:tx>
            <c:strRef>
              <c:f>Simulador!$L$80</c:f>
              <c:strCache>
                <c:ptCount val="1"/>
                <c:pt idx="0">
                  <c:v>Zero</c:v>
                </c:pt>
              </c:strCache>
            </c:strRef>
          </c:tx>
          <c:spPr>
            <a:ln w="12700" cap="rnd">
              <a:solidFill>
                <a:srgbClr val="202427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Simulador!$I$81:$I$97</c:f>
              <c:numCache>
                <c:formatCode>\+#,##0;\-#,##0;0</c:formatCode>
                <c:ptCount val="17"/>
                <c:pt idx="0">
                  <c:v>-200</c:v>
                </c:pt>
                <c:pt idx="1">
                  <c:v>-175</c:v>
                </c:pt>
                <c:pt idx="2">
                  <c:v>-150</c:v>
                </c:pt>
                <c:pt idx="3">
                  <c:v>-125</c:v>
                </c:pt>
                <c:pt idx="4">
                  <c:v>-100</c:v>
                </c:pt>
                <c:pt idx="5">
                  <c:v>-75</c:v>
                </c:pt>
                <c:pt idx="6">
                  <c:v>-50</c:v>
                </c:pt>
                <c:pt idx="7">
                  <c:v>-25</c:v>
                </c:pt>
                <c:pt idx="8">
                  <c:v>0</c:v>
                </c:pt>
                <c:pt idx="9">
                  <c:v>25</c:v>
                </c:pt>
                <c:pt idx="10">
                  <c:v>50</c:v>
                </c:pt>
                <c:pt idx="11">
                  <c:v>75</c:v>
                </c:pt>
                <c:pt idx="12">
                  <c:v>100</c:v>
                </c:pt>
                <c:pt idx="13">
                  <c:v>125</c:v>
                </c:pt>
                <c:pt idx="14">
                  <c:v>150</c:v>
                </c:pt>
                <c:pt idx="15">
                  <c:v>175</c:v>
                </c:pt>
                <c:pt idx="16">
                  <c:v>200</c:v>
                </c:pt>
              </c:numCache>
            </c:numRef>
          </c:cat>
          <c:val>
            <c:numRef>
              <c:f>Simulador!$L$81:$L$97</c:f>
              <c:numCache>
                <c:formatCode>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F4-4D43-9FAE-0A993FC5D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039071"/>
        <c:axId val="879766543"/>
      </c:lineChart>
      <c:catAx>
        <c:axId val="886039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Choque na curva (bps)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/>
                  <a:ea typeface="Arial"/>
                  <a:cs typeface="Arial"/>
                </a:defRPr>
              </a:pPr>
              <a:endParaRPr lang="pt-BR"/>
            </a:p>
          </c:txPr>
        </c:title>
        <c:numFmt formatCode="\+#,##0;\-#,##0;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79766543"/>
        <c:crosses val="autoZero"/>
        <c:auto val="1"/>
        <c:lblAlgn val="ctr"/>
        <c:lblOffset val="100"/>
        <c:noMultiLvlLbl val="0"/>
      </c:catAx>
      <c:valAx>
        <c:axId val="879766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MtM da trava (R$)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/>
                  <a:ea typeface="Arial"/>
                  <a:cs typeface="Arial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86039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98</xdr:row>
      <xdr:rowOff>0</xdr:rowOff>
    </xdr:from>
    <xdr:to>
      <xdr:col>9</xdr:col>
      <xdr:colOff>0</xdr:colOff>
      <xdr:row>120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957B1C-A4C9-A9D3-C887-A31ED787C1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7A8C2B-833F-4974-B116-218DC88A4408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f88f3aca-e799-45f7-9fd8-1385cace91b6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8E9C-AE74-48DB-B76E-3D7751CE4FFC}">
  <dimension ref="A1:Z400"/>
  <sheetViews>
    <sheetView showGridLines="0" tabSelected="1" workbookViewId="0"/>
  </sheetViews>
  <sheetFormatPr defaultRowHeight="14.4" x14ac:dyDescent="0.3"/>
  <cols>
    <col min="1" max="1" width="3.109375" customWidth="1"/>
    <col min="2" max="2" width="140.77734375" customWidth="1"/>
    <col min="3" max="4" width="48.109375" customWidth="1"/>
  </cols>
  <sheetData>
    <row r="1" spans="1:26" ht="22.8" x14ac:dyDescent="0.3">
      <c r="A1" s="7"/>
      <c r="B1" s="30" t="s">
        <v>0</v>
      </c>
      <c r="C1" s="31"/>
      <c r="D1" s="31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7"/>
      <c r="B2" s="31" t="s">
        <v>72</v>
      </c>
      <c r="C2" s="31"/>
      <c r="D2" s="31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7"/>
      <c r="B3" s="31"/>
      <c r="C3" s="31"/>
      <c r="D3" s="31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6" x14ac:dyDescent="0.3">
      <c r="A4" s="7"/>
      <c r="B4" s="43" t="s">
        <v>73</v>
      </c>
      <c r="C4" s="31"/>
      <c r="D4" s="31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1.4" x14ac:dyDescent="0.3">
      <c r="A5" s="7"/>
      <c r="B5" s="31" t="s">
        <v>74</v>
      </c>
      <c r="C5" s="31"/>
      <c r="D5" s="3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3">
      <c r="A6" s="7"/>
      <c r="B6" s="31"/>
      <c r="C6" s="31"/>
      <c r="D6" s="3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6" x14ac:dyDescent="0.3">
      <c r="A7" s="7"/>
      <c r="B7" s="43" t="s">
        <v>75</v>
      </c>
      <c r="C7" s="31"/>
      <c r="D7" s="3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7.6" x14ac:dyDescent="0.3">
      <c r="A8" s="7"/>
      <c r="B8" s="44" t="s">
        <v>76</v>
      </c>
      <c r="C8" s="31"/>
      <c r="D8" s="31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7"/>
      <c r="B9" s="31"/>
      <c r="C9" s="31"/>
      <c r="D9" s="31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6" x14ac:dyDescent="0.3">
      <c r="A10" s="7"/>
      <c r="B10" s="43" t="s">
        <v>77</v>
      </c>
      <c r="C10" s="31"/>
      <c r="D10" s="31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7"/>
      <c r="B11" s="31"/>
      <c r="C11" s="45" t="s">
        <v>78</v>
      </c>
      <c r="D11" s="45" t="s">
        <v>79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7.6" x14ac:dyDescent="0.3">
      <c r="A12" s="7"/>
      <c r="B12" s="46" t="s">
        <v>80</v>
      </c>
      <c r="C12" s="31" t="s">
        <v>81</v>
      </c>
      <c r="D12" s="31" t="s">
        <v>82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7"/>
      <c r="B13" s="46" t="s">
        <v>83</v>
      </c>
      <c r="C13" s="31" t="s">
        <v>84</v>
      </c>
      <c r="D13" s="31" t="s">
        <v>85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7"/>
      <c r="B14" s="46" t="s">
        <v>86</v>
      </c>
      <c r="C14" s="31" t="s">
        <v>87</v>
      </c>
      <c r="D14" s="31" t="s">
        <v>88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7"/>
      <c r="B15" s="31"/>
      <c r="C15" s="31"/>
      <c r="D15" s="31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6" x14ac:dyDescent="0.3">
      <c r="A16" s="7"/>
      <c r="B16" s="43" t="s">
        <v>89</v>
      </c>
      <c r="C16" s="31"/>
      <c r="D16" s="31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7.6" x14ac:dyDescent="0.3">
      <c r="A17" s="7"/>
      <c r="B17" s="44" t="s">
        <v>90</v>
      </c>
      <c r="C17" s="31"/>
      <c r="D17" s="31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31"/>
      <c r="C18" s="31"/>
      <c r="D18" s="31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6" x14ac:dyDescent="0.3">
      <c r="A19" s="7"/>
      <c r="B19" s="43" t="s">
        <v>91</v>
      </c>
      <c r="C19" s="31"/>
      <c r="D19" s="31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7.6" x14ac:dyDescent="0.3">
      <c r="A20" s="7"/>
      <c r="B20" s="44" t="s">
        <v>92</v>
      </c>
      <c r="C20" s="31"/>
      <c r="D20" s="31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31"/>
      <c r="C21" s="31"/>
      <c r="D21" s="31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6" x14ac:dyDescent="0.3">
      <c r="A22" s="7"/>
      <c r="B22" s="43" t="s">
        <v>93</v>
      </c>
      <c r="C22" s="31"/>
      <c r="D22" s="31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7.6" x14ac:dyDescent="0.3">
      <c r="A23" s="7"/>
      <c r="B23" s="35" t="s">
        <v>94</v>
      </c>
      <c r="C23" s="31"/>
      <c r="D23" s="31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31"/>
      <c r="C24" s="31"/>
      <c r="D24" s="31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6" x14ac:dyDescent="0.3">
      <c r="A25" s="7"/>
      <c r="B25" s="43" t="s">
        <v>95</v>
      </c>
      <c r="C25" s="31"/>
      <c r="D25" s="3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7.6" x14ac:dyDescent="0.3">
      <c r="A26" s="7"/>
      <c r="B26" s="31" t="s">
        <v>242</v>
      </c>
      <c r="C26" s="31"/>
      <c r="D26" s="31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31"/>
      <c r="C27" s="31"/>
      <c r="D27" s="31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6" x14ac:dyDescent="0.3">
      <c r="A28" s="7"/>
      <c r="B28" s="43" t="s">
        <v>96</v>
      </c>
      <c r="C28" s="31"/>
      <c r="D28" s="31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31" t="s">
        <v>97</v>
      </c>
      <c r="C29" s="31"/>
      <c r="D29" s="31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31"/>
      <c r="C30" s="31"/>
      <c r="D30" s="31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7.6" x14ac:dyDescent="0.3">
      <c r="A31" s="7"/>
      <c r="B31" s="33" t="s">
        <v>98</v>
      </c>
      <c r="C31" s="31"/>
      <c r="D31" s="31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31"/>
      <c r="C32" s="31"/>
      <c r="D32" s="31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31"/>
      <c r="C33" s="31"/>
      <c r="D33" s="31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31"/>
      <c r="C34" s="31"/>
      <c r="D34" s="31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31"/>
      <c r="C35" s="31"/>
      <c r="D35" s="31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31"/>
      <c r="C36" s="31"/>
      <c r="D36" s="31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31"/>
      <c r="C37" s="31"/>
      <c r="D37" s="31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31"/>
      <c r="C38" s="31"/>
      <c r="D38" s="31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31"/>
      <c r="C39" s="31"/>
      <c r="D39" s="3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31"/>
      <c r="C40" s="31"/>
      <c r="D40" s="31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B2423-CAC0-4311-866C-A07C9F8C49EF}">
  <dimension ref="A1:Z400"/>
  <sheetViews>
    <sheetView showGridLines="0" workbookViewId="0"/>
  </sheetViews>
  <sheetFormatPr defaultRowHeight="14.4" x14ac:dyDescent="0.3"/>
  <cols>
    <col min="1" max="1" width="3.109375" customWidth="1"/>
    <col min="2" max="2" width="61.109375" customWidth="1"/>
    <col min="3" max="7" width="25.88671875" customWidth="1"/>
    <col min="9" max="12" width="22.21875" customWidth="1"/>
  </cols>
  <sheetData>
    <row r="1" spans="1:26" ht="22.8" x14ac:dyDescent="0.3">
      <c r="A1" s="7"/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7"/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">
      <c r="A4" s="7"/>
      <c r="B4" s="10" t="s">
        <v>235</v>
      </c>
      <c r="C4" s="9"/>
      <c r="D4" s="9"/>
      <c r="E4" s="9"/>
      <c r="F4" s="9"/>
      <c r="G4" s="9"/>
      <c r="H4" s="9"/>
      <c r="I4" s="9"/>
      <c r="J4" s="9"/>
      <c r="K4" s="9"/>
      <c r="L4" s="9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">
      <c r="A5" s="7"/>
      <c r="B5" s="9" t="s">
        <v>2</v>
      </c>
      <c r="C5" s="4">
        <v>126</v>
      </c>
      <c r="D5" s="9"/>
      <c r="E5" s="9"/>
      <c r="F5" s="9"/>
      <c r="G5" s="9"/>
      <c r="H5" s="9"/>
      <c r="I5" s="9"/>
      <c r="J5" s="9"/>
      <c r="K5" s="9"/>
      <c r="L5" s="9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3">
      <c r="A6" s="7"/>
      <c r="B6" s="9" t="s">
        <v>3</v>
      </c>
      <c r="C6" s="5">
        <v>0.13</v>
      </c>
      <c r="D6" s="9"/>
      <c r="E6" s="9"/>
      <c r="F6" s="9"/>
      <c r="G6" s="9"/>
      <c r="H6" s="9"/>
      <c r="I6" s="9"/>
      <c r="J6" s="9"/>
      <c r="K6" s="9"/>
      <c r="L6" s="9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3">
      <c r="A7" s="7"/>
      <c r="B7" s="9" t="s">
        <v>4</v>
      </c>
      <c r="C7" s="4">
        <v>252</v>
      </c>
      <c r="D7" s="9"/>
      <c r="E7" s="9"/>
      <c r="F7" s="9"/>
      <c r="G7" s="9"/>
      <c r="H7" s="9"/>
      <c r="I7" s="9"/>
      <c r="J7" s="9"/>
      <c r="K7" s="9"/>
      <c r="L7" s="9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7"/>
      <c r="B8" s="9" t="s">
        <v>5</v>
      </c>
      <c r="C8" s="5">
        <v>0.13600000000000001</v>
      </c>
      <c r="D8" s="9"/>
      <c r="E8" s="9"/>
      <c r="F8" s="9"/>
      <c r="G8" s="9"/>
      <c r="H8" s="9"/>
      <c r="I8" s="9"/>
      <c r="J8" s="9"/>
      <c r="K8" s="9"/>
      <c r="L8" s="9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7"/>
      <c r="B9" s="9" t="s">
        <v>6</v>
      </c>
      <c r="C9" s="4">
        <v>100000000</v>
      </c>
      <c r="D9" s="9"/>
      <c r="E9" s="9"/>
      <c r="F9" s="9"/>
      <c r="G9" s="9"/>
      <c r="H9" s="9"/>
      <c r="I9" s="9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3">
      <c r="A10" s="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7"/>
      <c r="B11" s="9" t="s">
        <v>7</v>
      </c>
      <c r="C11" s="11">
        <f>(1+C6)^(C5/252)</f>
        <v>1.0630145812734648</v>
      </c>
      <c r="D11" s="9"/>
      <c r="E11" s="9"/>
      <c r="F11" s="9"/>
      <c r="G11" s="9"/>
      <c r="H11" s="9"/>
      <c r="I11" s="9"/>
      <c r="J11" s="9"/>
      <c r="K11" s="9"/>
      <c r="L11" s="9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">
      <c r="A12" s="7"/>
      <c r="B12" s="9" t="s">
        <v>8</v>
      </c>
      <c r="C12" s="11">
        <f>(1+C8)^(C7/252)</f>
        <v>1.1360000000000001</v>
      </c>
      <c r="D12" s="9"/>
      <c r="E12" s="9"/>
      <c r="F12" s="9"/>
      <c r="G12" s="9"/>
      <c r="H12" s="9"/>
      <c r="I12" s="9"/>
      <c r="J12" s="9"/>
      <c r="K12" s="9"/>
      <c r="L12" s="9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7"/>
      <c r="B13" s="12" t="s">
        <v>9</v>
      </c>
      <c r="C13" s="13">
        <f>(C12/C11)^(252/(C7-C5))-1</f>
        <v>0.14203185840708032</v>
      </c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7"/>
      <c r="B14" s="14" t="s">
        <v>10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">
      <c r="A16" s="7"/>
      <c r="B16" s="10" t="s">
        <v>236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">
      <c r="A17" s="7"/>
      <c r="B17" s="15" t="s">
        <v>11</v>
      </c>
      <c r="C17" s="15" t="s">
        <v>12</v>
      </c>
      <c r="D17" s="15" t="s">
        <v>13</v>
      </c>
      <c r="E17" s="15" t="s">
        <v>14</v>
      </c>
      <c r="F17" s="15" t="s">
        <v>15</v>
      </c>
      <c r="G17" s="15" t="s">
        <v>16</v>
      </c>
      <c r="H17" s="9"/>
      <c r="I17" s="9"/>
      <c r="J17" s="9"/>
      <c r="K17" s="9"/>
      <c r="L17" s="9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9" t="s">
        <v>17</v>
      </c>
      <c r="C18" s="9" t="s">
        <v>18</v>
      </c>
      <c r="D18" s="16">
        <f>C7</f>
        <v>252</v>
      </c>
      <c r="E18" s="17">
        <f>C8</f>
        <v>0.13600000000000001</v>
      </c>
      <c r="F18" s="18">
        <f>100000/(1+E18)^(D18/252)</f>
        <v>88028.169014084502</v>
      </c>
      <c r="G18" s="19">
        <f>$C$9/F18</f>
        <v>1136</v>
      </c>
      <c r="H18" s="9"/>
      <c r="I18" s="9"/>
      <c r="J18" s="9"/>
      <c r="K18" s="9"/>
      <c r="L18" s="9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">
      <c r="A19" s="7"/>
      <c r="B19" s="9" t="s">
        <v>19</v>
      </c>
      <c r="C19" s="9" t="s">
        <v>20</v>
      </c>
      <c r="D19" s="16">
        <f>C5</f>
        <v>126</v>
      </c>
      <c r="E19" s="17">
        <f>C6</f>
        <v>0.13</v>
      </c>
      <c r="F19" s="18">
        <f>100000/(1+E19)^(D19/252)</f>
        <v>94072.086838359741</v>
      </c>
      <c r="G19" s="19">
        <f>$C$9/F19</f>
        <v>1063.0145812734647</v>
      </c>
      <c r="H19" s="9"/>
      <c r="I19" s="9"/>
      <c r="J19" s="9"/>
      <c r="K19" s="9"/>
      <c r="L19" s="9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9" t="s">
        <v>21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">
      <c r="A22" s="7"/>
      <c r="B22" s="10" t="s">
        <v>237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">
      <c r="A23" s="7"/>
      <c r="B23" s="9" t="s">
        <v>22</v>
      </c>
      <c r="C23" s="6">
        <v>50</v>
      </c>
      <c r="D23" s="9"/>
      <c r="E23" s="9"/>
      <c r="F23" s="9"/>
      <c r="G23" s="9"/>
      <c r="H23" s="9"/>
      <c r="I23" s="9"/>
      <c r="J23" s="9"/>
      <c r="K23" s="9"/>
      <c r="L23" s="9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9" t="s">
        <v>23</v>
      </c>
      <c r="C24" s="17">
        <f>C6+C23/10000</f>
        <v>0.13500000000000001</v>
      </c>
      <c r="D24" s="9"/>
      <c r="E24" s="9"/>
      <c r="F24" s="9"/>
      <c r="G24" s="9"/>
      <c r="H24" s="9"/>
      <c r="I24" s="9"/>
      <c r="J24" s="9"/>
      <c r="K24" s="9"/>
      <c r="L24" s="9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3">
      <c r="A25" s="7"/>
      <c r="B25" s="9" t="s">
        <v>24</v>
      </c>
      <c r="C25" s="17">
        <f>C8+C23/10000</f>
        <v>0.14100000000000001</v>
      </c>
      <c r="D25" s="9"/>
      <c r="E25" s="9"/>
      <c r="F25" s="9"/>
      <c r="G25" s="9"/>
      <c r="H25" s="9"/>
      <c r="I25" s="9"/>
      <c r="J25" s="9"/>
      <c r="K25" s="9"/>
      <c r="L25" s="9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3">
      <c r="A26" s="7"/>
      <c r="B26" s="9" t="s">
        <v>25</v>
      </c>
      <c r="C26" s="18">
        <f>100000/(1+C25)^($C$7/252)</f>
        <v>87642.418930762491</v>
      </c>
      <c r="D26" s="9"/>
      <c r="E26" s="9"/>
      <c r="F26" s="9"/>
      <c r="G26" s="9"/>
      <c r="H26" s="9"/>
      <c r="I26" s="9"/>
      <c r="J26" s="9"/>
      <c r="K26" s="9"/>
      <c r="L26" s="9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9" t="s">
        <v>26</v>
      </c>
      <c r="C27" s="18">
        <f>100000/(1+C24)^($C$5/252)</f>
        <v>93864.650892786405</v>
      </c>
      <c r="D27" s="9"/>
      <c r="E27" s="9"/>
      <c r="F27" s="9"/>
      <c r="G27" s="9"/>
      <c r="H27" s="9"/>
      <c r="I27" s="9"/>
      <c r="J27" s="9"/>
      <c r="K27" s="9"/>
      <c r="L27" s="9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12" t="s">
        <v>27</v>
      </c>
      <c r="C28" s="13">
        <f>((1+C25)^($C$7/252)/(1+C24)^($C$5/252))^(252/($C$7-$C$5))-1</f>
        <v>0.14703171806167381</v>
      </c>
      <c r="D28" s="9"/>
      <c r="E28" s="9"/>
      <c r="F28" s="9"/>
      <c r="G28" s="9"/>
      <c r="H28" s="9"/>
      <c r="I28" s="9"/>
      <c r="J28" s="9"/>
      <c r="K28" s="9"/>
      <c r="L28" s="9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12" t="s">
        <v>28</v>
      </c>
      <c r="C29" s="20">
        <f>$G$18*($F$18-C26)-$G$19*($F$19-C27)</f>
        <v>217704.65982909995</v>
      </c>
      <c r="D29" s="9"/>
      <c r="E29" s="9"/>
      <c r="F29" s="9"/>
      <c r="G29" s="9"/>
      <c r="H29" s="9"/>
      <c r="I29" s="9"/>
      <c r="J29" s="9"/>
      <c r="K29" s="9"/>
      <c r="L29" s="9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9" t="s">
        <v>29</v>
      </c>
      <c r="C30" s="21">
        <f>(C28-$C$13)*$C$9*($C$7-$C$5)/252/(1+C25)^($C$7/252)</f>
        <v>219099.89722144985</v>
      </c>
      <c r="D30" s="9"/>
      <c r="E30" s="9"/>
      <c r="F30" s="9"/>
      <c r="G30" s="9"/>
      <c r="H30" s="9"/>
      <c r="I30" s="9"/>
      <c r="J30" s="9"/>
      <c r="K30" s="9"/>
      <c r="L30" s="9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9" t="s">
        <v>30</v>
      </c>
      <c r="C31" s="22">
        <f>C29-C30</f>
        <v>-1395.2373923498963</v>
      </c>
      <c r="D31" s="9"/>
      <c r="E31" s="9"/>
      <c r="F31" s="9"/>
      <c r="G31" s="9"/>
      <c r="H31" s="9"/>
      <c r="I31" s="9"/>
      <c r="J31" s="9"/>
      <c r="K31" s="9"/>
      <c r="L31" s="9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9" t="s">
        <v>31</v>
      </c>
      <c r="C32" s="23">
        <f>IF(C29=0,0,C31/C29)</f>
        <v>-6.4088540568914311E-3</v>
      </c>
      <c r="D32" s="14" t="s">
        <v>32</v>
      </c>
      <c r="E32" s="9"/>
      <c r="F32" s="9"/>
      <c r="G32" s="9"/>
      <c r="H32" s="9"/>
      <c r="I32" s="9"/>
      <c r="J32" s="9"/>
      <c r="K32" s="9"/>
      <c r="L32" s="9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12" t="s">
        <v>33</v>
      </c>
      <c r="C33" s="20">
        <f>$G$18*($F$18-100000/(1+$C$8+0.0001)^($C$7/252))-$G$19*($F$19-100000/(1+$C$6+0.0001)^($C$5/252))</f>
        <v>4377.5569710532109</v>
      </c>
      <c r="D33" s="9"/>
      <c r="E33" s="9"/>
      <c r="F33" s="9"/>
      <c r="G33" s="9"/>
      <c r="H33" s="9"/>
      <c r="I33" s="9"/>
      <c r="J33" s="9"/>
      <c r="K33" s="9"/>
      <c r="L33" s="9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12" t="s">
        <v>34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15" t="s">
        <v>35</v>
      </c>
      <c r="C36" s="15" t="s">
        <v>36</v>
      </c>
      <c r="D36" s="9"/>
      <c r="E36" s="9"/>
      <c r="F36" s="9"/>
      <c r="G36" s="9"/>
      <c r="H36" s="9"/>
      <c r="I36" s="9"/>
      <c r="J36" s="9"/>
      <c r="K36" s="9"/>
      <c r="L36" s="9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24">
        <v>-200</v>
      </c>
      <c r="C37" s="21">
        <f>$G$18*($F$18-100000/(1+$C$8+$B37/10000)^($C$7/252))-$G$19*($F$19-100000/(1+$C$6+$B37/10000)^($C$5/252))</f>
        <v>-895235.75362011173</v>
      </c>
      <c r="D37" s="9"/>
      <c r="E37" s="9"/>
      <c r="F37" s="9"/>
      <c r="G37" s="9"/>
      <c r="H37" s="9"/>
      <c r="I37" s="9"/>
      <c r="J37" s="9"/>
      <c r="K37" s="9"/>
      <c r="L37" s="9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24">
        <v>-100</v>
      </c>
      <c r="C38" s="21">
        <f t="shared" ref="C38:C43" si="0">$G$18*($F$18-100000/(1+$C$8+$B38/10000)^($C$7/252))-$G$19*($F$19-100000/(1+$C$6+$B38/10000)^($C$5/252))</f>
        <v>-442662.96410293889</v>
      </c>
      <c r="D38" s="9"/>
      <c r="E38" s="9"/>
      <c r="F38" s="9"/>
      <c r="G38" s="9"/>
      <c r="H38" s="9"/>
      <c r="I38" s="9"/>
      <c r="J38" s="9"/>
      <c r="K38" s="9"/>
      <c r="L38" s="9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24">
        <v>-50</v>
      </c>
      <c r="C39" s="21">
        <f t="shared" si="0"/>
        <v>-220110.79316380137</v>
      </c>
      <c r="D39" s="9"/>
      <c r="E39" s="9"/>
      <c r="F39" s="9"/>
      <c r="G39" s="9"/>
      <c r="H39" s="9"/>
      <c r="I39" s="9"/>
      <c r="J39" s="9"/>
      <c r="K39" s="9"/>
      <c r="L39" s="9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24">
        <v>0</v>
      </c>
      <c r="C40" s="21">
        <f t="shared" si="0"/>
        <v>0</v>
      </c>
      <c r="D40" s="9"/>
      <c r="E40" s="9"/>
      <c r="F40" s="9"/>
      <c r="G40" s="9"/>
      <c r="H40" s="9"/>
      <c r="I40" s="9"/>
      <c r="J40" s="9"/>
      <c r="K40" s="9"/>
      <c r="L40" s="9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24">
        <v>50</v>
      </c>
      <c r="C41" s="21">
        <f t="shared" si="0"/>
        <v>217704.65982913089</v>
      </c>
      <c r="D41" s="9"/>
      <c r="E41" s="9"/>
      <c r="F41" s="9"/>
      <c r="G41" s="9"/>
      <c r="H41" s="9"/>
      <c r="I41" s="9"/>
      <c r="J41" s="9"/>
      <c r="K41" s="9"/>
      <c r="L41" s="9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24">
        <v>100</v>
      </c>
      <c r="C42" s="21">
        <f t="shared" si="0"/>
        <v>433037.78155840648</v>
      </c>
      <c r="D42" s="9"/>
      <c r="E42" s="9"/>
      <c r="F42" s="9"/>
      <c r="G42" s="9"/>
      <c r="H42" s="9"/>
      <c r="I42" s="9"/>
      <c r="J42" s="9"/>
      <c r="K42" s="9"/>
      <c r="L42" s="9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24">
        <v>200</v>
      </c>
      <c r="C43" s="21">
        <f t="shared" si="0"/>
        <v>856724.63293535262</v>
      </c>
      <c r="D43" s="9"/>
      <c r="E43" s="9"/>
      <c r="F43" s="9"/>
      <c r="G43" s="9"/>
      <c r="H43" s="9"/>
      <c r="I43" s="9"/>
      <c r="J43" s="9"/>
      <c r="K43" s="9"/>
      <c r="L43" s="9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14" t="str">
        <f>"Leitura: a trava é praticamente linear no choque paralelo — R$ "&amp;TEXT($C$33/1000,"0,0")&amp;" mil por ponto-base. É a definição de DV01 aplicada a uma posição que não é um título."</f>
        <v>Leitura: a trava é praticamente linear no choque paralelo — R$ 4,4 mil por ponto-base. É a definição de DV01 aplicada a uma posição que não é um título.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10" t="s">
        <v>238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9" t="s">
        <v>37</v>
      </c>
      <c r="C47" s="6">
        <v>0</v>
      </c>
      <c r="D47" s="9"/>
      <c r="E47" s="9"/>
      <c r="F47" s="9"/>
      <c r="G47" s="9"/>
      <c r="H47" s="9"/>
      <c r="I47" s="9"/>
      <c r="J47" s="9"/>
      <c r="K47" s="9"/>
      <c r="L47" s="9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9" t="s">
        <v>38</v>
      </c>
      <c r="C48" s="6">
        <v>50</v>
      </c>
      <c r="D48" s="9"/>
      <c r="E48" s="9"/>
      <c r="F48" s="9"/>
      <c r="G48" s="9"/>
      <c r="H48" s="9"/>
      <c r="I48" s="9"/>
      <c r="J48" s="9"/>
      <c r="K48" s="9"/>
      <c r="L48" s="9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9" t="s">
        <v>39</v>
      </c>
      <c r="C49" s="17">
        <f>C6+C47/10000</f>
        <v>0.13</v>
      </c>
      <c r="D49" s="9"/>
      <c r="E49" s="9"/>
      <c r="F49" s="9"/>
      <c r="G49" s="9"/>
      <c r="H49" s="9"/>
      <c r="I49" s="9"/>
      <c r="J49" s="9"/>
      <c r="K49" s="9"/>
      <c r="L49" s="9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9" t="s">
        <v>40</v>
      </c>
      <c r="C50" s="17">
        <f>C8+C48/10000</f>
        <v>0.14100000000000001</v>
      </c>
      <c r="D50" s="9"/>
      <c r="E50" s="9"/>
      <c r="F50" s="9"/>
      <c r="G50" s="9"/>
      <c r="H50" s="9"/>
      <c r="I50" s="9"/>
      <c r="J50" s="9"/>
      <c r="K50" s="9"/>
      <c r="L50" s="9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12" t="s">
        <v>41</v>
      </c>
      <c r="C51" s="13">
        <f>((1+C50)^($C$7/252)/(1+C49)^($C$5/252))^(252/($C$7-$C$5))-1</f>
        <v>0.15210707964601777</v>
      </c>
      <c r="D51" s="9"/>
      <c r="E51" s="9"/>
      <c r="F51" s="9"/>
      <c r="G51" s="9"/>
      <c r="H51" s="9"/>
      <c r="I51" s="9"/>
      <c r="J51" s="9"/>
      <c r="K51" s="9"/>
      <c r="L51" s="9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12" t="s">
        <v>42</v>
      </c>
      <c r="C52" s="20">
        <f>$G$18*($F$18-100000/(1+C50)^($C$7/252))-$G$19*($F$19-100000/(1+C49)^($C$5/252))</f>
        <v>438212.09465380455</v>
      </c>
      <c r="D52" s="9"/>
      <c r="E52" s="9"/>
      <c r="F52" s="9"/>
      <c r="G52" s="9"/>
      <c r="H52" s="9"/>
      <c r="I52" s="9"/>
      <c r="J52" s="9"/>
      <c r="K52" s="9"/>
      <c r="L52" s="9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9" t="s">
        <v>43</v>
      </c>
      <c r="C53" s="21">
        <f>$G$18*($F$18-100000/(1+$C$8+MAX(ABS(C47),ABS(C48))*SIGN(C48+C47)/10000)^($C$7/252))-$G$19*($F$19-100000/(1+$C$6+MAX(ABS(C47),ABS(C48))*SIGN(C48+C47)/10000)^($C$5/252))</f>
        <v>217704.65982913089</v>
      </c>
      <c r="D53" s="9"/>
      <c r="E53" s="9"/>
      <c r="F53" s="9"/>
      <c r="G53" s="9"/>
      <c r="H53" s="9"/>
      <c r="I53" s="9"/>
      <c r="J53" s="9"/>
      <c r="K53" s="9"/>
      <c r="L53" s="9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9" t="s">
        <v>44</v>
      </c>
      <c r="C54" s="25">
        <f>IF(C53=0,0,C52/C53)</f>
        <v>2.0128742076432475</v>
      </c>
      <c r="D54" s="9"/>
      <c r="E54" s="9"/>
      <c r="F54" s="9"/>
      <c r="G54" s="9"/>
      <c r="H54" s="9"/>
      <c r="I54" s="9"/>
      <c r="J54" s="9"/>
      <c r="K54" s="9"/>
      <c r="L54" s="9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14" t="s">
        <v>45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10" t="s">
        <v>239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15" t="s">
        <v>46</v>
      </c>
      <c r="C58" s="15" t="s">
        <v>47</v>
      </c>
      <c r="D58" s="15" t="s">
        <v>48</v>
      </c>
      <c r="E58" s="15" t="s">
        <v>49</v>
      </c>
      <c r="F58" s="15" t="s">
        <v>50</v>
      </c>
      <c r="G58" s="15" t="s">
        <v>51</v>
      </c>
      <c r="H58" s="9"/>
      <c r="I58" s="9"/>
      <c r="J58" s="9"/>
      <c r="K58" s="9"/>
      <c r="L58" s="9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9" t="s">
        <v>52</v>
      </c>
      <c r="C59" s="6">
        <v>0</v>
      </c>
      <c r="D59" s="17">
        <f>((1+$C$8+$C59/10000)^($C$7/252)/(1+$C$6+$C59/10000)^($C$5/252))^(252/($C$7-$C$5))-1</f>
        <v>0.14203185840708032</v>
      </c>
      <c r="E59" s="21">
        <f>$G$18*($F$18-100000/(1+$C$8+$C59/10000)^($C$7/252))-$G$19*($F$19-100000/(1+$C$6+$C59/10000)^($C$5/252))</f>
        <v>0</v>
      </c>
      <c r="F59" s="21" t="s">
        <v>58</v>
      </c>
      <c r="G59" s="21">
        <v>0</v>
      </c>
      <c r="H59" s="9"/>
      <c r="I59" s="9"/>
      <c r="J59" s="9"/>
      <c r="K59" s="9"/>
      <c r="L59" s="9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9" t="s">
        <v>53</v>
      </c>
      <c r="C60" s="6">
        <v>10</v>
      </c>
      <c r="D60" s="17">
        <f t="shared" ref="D60:D64" si="1">((1+$C$8+$C60/10000)^($C$7/252)/(1+$C$6+$C60/10000)^($C$5/252))^(252/($C$7-$C$5))-1</f>
        <v>0.14303183023872745</v>
      </c>
      <c r="E60" s="21">
        <f t="shared" ref="E60:E64" si="2">$G$18*($F$18-100000/(1+$C$8+$C60/10000)^($C$7/252))-$G$19*($F$19-100000/(1+$C$6+$C60/10000)^($C$5/252))</f>
        <v>43732.306330301304</v>
      </c>
      <c r="F60" s="21">
        <f>E60-E59</f>
        <v>43732.306330301304</v>
      </c>
      <c r="G60" s="21">
        <f>G59+F60</f>
        <v>43732.306330301304</v>
      </c>
      <c r="H60" s="9"/>
      <c r="I60" s="9"/>
      <c r="J60" s="9"/>
      <c r="K60" s="9"/>
      <c r="L60" s="9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9" t="s">
        <v>54</v>
      </c>
      <c r="C61" s="6">
        <v>25</v>
      </c>
      <c r="D61" s="17">
        <f t="shared" si="1"/>
        <v>0.14453178807947076</v>
      </c>
      <c r="E61" s="21">
        <f t="shared" si="2"/>
        <v>109150.91933668571</v>
      </c>
      <c r="F61" s="21">
        <f t="shared" ref="F61:F64" si="3">E61-E60</f>
        <v>65418.613006384403</v>
      </c>
      <c r="G61" s="21">
        <f t="shared" ref="G61:G64" si="4">G60+F61</f>
        <v>109150.91933668571</v>
      </c>
      <c r="H61" s="9"/>
      <c r="I61" s="9"/>
      <c r="J61" s="9"/>
      <c r="K61" s="9"/>
      <c r="L61" s="9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9" t="s">
        <v>55</v>
      </c>
      <c r="C62" s="6">
        <v>10</v>
      </c>
      <c r="D62" s="17">
        <f t="shared" si="1"/>
        <v>0.14303183023872745</v>
      </c>
      <c r="E62" s="21">
        <f t="shared" si="2"/>
        <v>43732.306330301304</v>
      </c>
      <c r="F62" s="21">
        <f t="shared" si="3"/>
        <v>-65418.613006384403</v>
      </c>
      <c r="G62" s="21">
        <f t="shared" si="4"/>
        <v>43732.306330301304</v>
      </c>
      <c r="H62" s="9"/>
      <c r="I62" s="9"/>
      <c r="J62" s="9"/>
      <c r="K62" s="9"/>
      <c r="L62" s="9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9" t="s">
        <v>56</v>
      </c>
      <c r="C63" s="6">
        <v>40</v>
      </c>
      <c r="D63" s="17">
        <f t="shared" si="1"/>
        <v>0.14603174603174618</v>
      </c>
      <c r="E63" s="21">
        <f t="shared" si="2"/>
        <v>174354.5487292647</v>
      </c>
      <c r="F63" s="21">
        <f t="shared" si="3"/>
        <v>130622.2423989634</v>
      </c>
      <c r="G63" s="21">
        <f t="shared" si="4"/>
        <v>174354.5487292647</v>
      </c>
      <c r="H63" s="9"/>
      <c r="I63" s="9"/>
      <c r="J63" s="9"/>
      <c r="K63" s="9"/>
      <c r="L63" s="9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9" t="s">
        <v>57</v>
      </c>
      <c r="C64" s="6">
        <v>50</v>
      </c>
      <c r="D64" s="17">
        <f t="shared" si="1"/>
        <v>0.14703171806167425</v>
      </c>
      <c r="E64" s="21">
        <f t="shared" si="2"/>
        <v>217704.65982913089</v>
      </c>
      <c r="F64" s="21">
        <f t="shared" si="3"/>
        <v>43350.11109986619</v>
      </c>
      <c r="G64" s="21">
        <f t="shared" si="4"/>
        <v>217704.65982913089</v>
      </c>
      <c r="H64" s="9"/>
      <c r="I64" s="9"/>
      <c r="J64" s="9"/>
      <c r="K64" s="9"/>
      <c r="L64" s="9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12" t="s">
        <v>59</v>
      </c>
      <c r="C66" s="20">
        <f>SUM(F60:F64)</f>
        <v>217704.65982913089</v>
      </c>
      <c r="D66" s="9"/>
      <c r="E66" s="9"/>
      <c r="F66" s="9"/>
      <c r="G66" s="9"/>
      <c r="H66" s="9"/>
      <c r="I66" s="9"/>
      <c r="J66" s="9"/>
      <c r="K66" s="9"/>
      <c r="L66" s="9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12" t="s">
        <v>60</v>
      </c>
      <c r="C67" s="20">
        <f>E64</f>
        <v>217704.65982913089</v>
      </c>
      <c r="D67" s="9"/>
      <c r="E67" s="9"/>
      <c r="F67" s="9"/>
      <c r="G67" s="9"/>
      <c r="H67" s="9"/>
      <c r="I67" s="9"/>
      <c r="J67" s="9"/>
      <c r="K67" s="9"/>
      <c r="L67" s="9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9" t="s">
        <v>61</v>
      </c>
      <c r="C68" s="14" t="str">
        <f>IF(ABS(C66-C67)&lt;0.01,"OK — o ajuste diário do DI1 não é outra coisa: é o MtM virando caixa, parcelado.","DIVERGE: "&amp;TEXT(C66-C67,"#.##0,00"))</f>
        <v>OK — o ajuste diário do DI1 não é outra coisa: é o MtM virando caixa, parcelado.</v>
      </c>
      <c r="D68" s="9"/>
      <c r="E68" s="9"/>
      <c r="F68" s="9"/>
      <c r="G68" s="9"/>
      <c r="H68" s="9"/>
      <c r="I68" s="9"/>
      <c r="J68" s="9"/>
      <c r="K68" s="9"/>
      <c r="L68" s="9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9" t="s">
        <v>62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10" t="s">
        <v>240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26" t="s">
        <v>63</v>
      </c>
      <c r="C72" s="27">
        <f>$C$13</f>
        <v>0.14203185840708032</v>
      </c>
      <c r="D72" s="9"/>
      <c r="E72" s="9"/>
      <c r="F72" s="9"/>
      <c r="G72" s="9"/>
      <c r="H72" s="9"/>
      <c r="I72" s="9"/>
      <c r="J72" s="9"/>
      <c r="K72" s="9"/>
      <c r="L72" s="9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26" t="s">
        <v>64</v>
      </c>
      <c r="C73" s="27">
        <f>$C$28</f>
        <v>0.14703171806167381</v>
      </c>
      <c r="D73" s="9"/>
      <c r="E73" s="9"/>
      <c r="F73" s="9"/>
      <c r="G73" s="9"/>
      <c r="H73" s="9"/>
      <c r="I73" s="9"/>
      <c r="J73" s="9"/>
      <c r="K73" s="9"/>
      <c r="L73" s="9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26" t="s">
        <v>65</v>
      </c>
      <c r="C74" s="28">
        <f>$C$29</f>
        <v>217704.65982909995</v>
      </c>
      <c r="D74" s="9"/>
      <c r="E74" s="9"/>
      <c r="F74" s="9"/>
      <c r="G74" s="9"/>
      <c r="H74" s="9"/>
      <c r="I74" s="9"/>
      <c r="J74" s="9"/>
      <c r="K74" s="9"/>
      <c r="L74" s="9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26" t="s">
        <v>66</v>
      </c>
      <c r="C75" s="29" t="str">
        <f>IF(ABS($C$74)&lt;1000,"A curva não se moveu no trecho: o custo travado é o custo de mercado.",IF($C$74&gt;0,"A trava está ganhando: a captação teria ficado mais cara. A decisão protegeu o custo e o mercado confirmou.","A trava está perdendo: a captação teria ficado mais barata. A DECISÃO CONTINUA CERTA — o passivo está protegido a "&amp;TEXT($C$13,"0,0000%")&amp;", que era o objetivo. Julgar a trava pelo sinal do MtM é trocar gestão de passivo por aposta direcional."))</f>
        <v>A trava está ganhando: a captação teria ficado mais cara. A decisão protegeu o custo e o mercado confirmou.</v>
      </c>
      <c r="D75" s="9"/>
      <c r="E75" s="9"/>
      <c r="F75" s="9"/>
      <c r="G75" s="9"/>
      <c r="H75" s="9"/>
      <c r="I75" s="9"/>
      <c r="J75" s="9"/>
      <c r="K75" s="9"/>
      <c r="L75" s="9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10" t="s">
        <v>67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10" t="s">
        <v>241</v>
      </c>
      <c r="C79" s="9"/>
      <c r="D79" s="9"/>
      <c r="E79" s="9"/>
      <c r="F79" s="9"/>
      <c r="G79" s="9"/>
      <c r="H79" s="12" t="s">
        <v>71</v>
      </c>
      <c r="I79" s="9"/>
      <c r="J79" s="9"/>
      <c r="K79" s="9"/>
      <c r="L79" s="9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9"/>
      <c r="C80" s="9"/>
      <c r="D80" s="9"/>
      <c r="E80" s="9"/>
      <c r="F80" s="9"/>
      <c r="G80" s="9"/>
      <c r="H80" s="9"/>
      <c r="I80" s="15" t="s">
        <v>35</v>
      </c>
      <c r="J80" s="15" t="s">
        <v>68</v>
      </c>
      <c r="K80" s="15" t="s">
        <v>69</v>
      </c>
      <c r="L80" s="15" t="s">
        <v>70</v>
      </c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9"/>
      <c r="C81" s="9"/>
      <c r="D81" s="9"/>
      <c r="E81" s="9"/>
      <c r="F81" s="9"/>
      <c r="G81" s="9"/>
      <c r="H81" s="9"/>
      <c r="I81" s="24">
        <v>-200</v>
      </c>
      <c r="J81" s="16">
        <f>$G$18*($F$18-100000/(1+$C$8+$I81/10000)^($C$7/252))-$G$19*($F$19-100000/(1+$C$6+$I81/10000)^($C$5/252))</f>
        <v>-895235.75362011173</v>
      </c>
      <c r="K81" s="16">
        <f>$G$18*($F$18-100000/(1+$C$8+$I81/10000)^($C$7/252))-$G$19*($F$19-100000/(1+$C$6)^($C$5/252))</f>
        <v>-1792114.6953404904</v>
      </c>
      <c r="L81" s="16">
        <v>0</v>
      </c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9"/>
      <c r="C82" s="9"/>
      <c r="D82" s="9"/>
      <c r="E82" s="9"/>
      <c r="F82" s="9"/>
      <c r="G82" s="9"/>
      <c r="H82" s="9"/>
      <c r="I82" s="24">
        <f>I81+25</f>
        <v>-175</v>
      </c>
      <c r="J82" s="16">
        <f t="shared" ref="J82:J97" si="5">$G$18*($F$18-100000/(1+$C$8+$I82/10000)^($C$7/252))-$G$19*($F$19-100000/(1+$C$6+$I82/10000)^($C$5/252))</f>
        <v>-781147.53945614735</v>
      </c>
      <c r="K82" s="16">
        <f t="shared" ref="K82:K97" si="6">$G$18*($F$18-100000/(1+$C$8+$I82/10000)^($C$7/252))-$G$19*($F$19-100000/(1+$C$6)^($C$5/252))</f>
        <v>-1564595.4403218634</v>
      </c>
      <c r="L82" s="16">
        <v>0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9"/>
      <c r="C83" s="9"/>
      <c r="D83" s="9"/>
      <c r="E83" s="9"/>
      <c r="F83" s="9"/>
      <c r="G83" s="9"/>
      <c r="H83" s="9"/>
      <c r="I83" s="24">
        <f t="shared" ref="I83:I97" si="7">I82+25</f>
        <v>-150</v>
      </c>
      <c r="J83" s="16">
        <f t="shared" si="5"/>
        <v>-667692.42148162692</v>
      </c>
      <c r="K83" s="16">
        <f t="shared" si="6"/>
        <v>-1338090.9901873257</v>
      </c>
      <c r="L83" s="16">
        <v>0</v>
      </c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9"/>
      <c r="C84" s="9"/>
      <c r="D84" s="9"/>
      <c r="E84" s="9"/>
      <c r="F84" s="9"/>
      <c r="G84" s="9"/>
      <c r="H84" s="9"/>
      <c r="I84" s="24">
        <f t="shared" si="7"/>
        <v>-125</v>
      </c>
      <c r="J84" s="16">
        <f t="shared" si="5"/>
        <v>-554865.76133051317</v>
      </c>
      <c r="K84" s="16">
        <f t="shared" si="6"/>
        <v>-1112594.5705384898</v>
      </c>
      <c r="L84" s="16">
        <v>0</v>
      </c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9"/>
      <c r="C85" s="9"/>
      <c r="D85" s="9"/>
      <c r="E85" s="9"/>
      <c r="F85" s="9"/>
      <c r="G85" s="9"/>
      <c r="H85" s="9"/>
      <c r="I85" s="24">
        <f t="shared" si="7"/>
        <v>-100</v>
      </c>
      <c r="J85" s="16">
        <f t="shared" si="5"/>
        <v>-442662.96410293889</v>
      </c>
      <c r="K85" s="16">
        <f t="shared" si="6"/>
        <v>-888099.46714031347</v>
      </c>
      <c r="L85" s="16">
        <v>0</v>
      </c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9"/>
      <c r="C86" s="9"/>
      <c r="D86" s="9"/>
      <c r="E86" s="9"/>
      <c r="F86" s="9"/>
      <c r="G86" s="9"/>
      <c r="H86" s="9"/>
      <c r="I86" s="24">
        <f t="shared" si="7"/>
        <v>-75</v>
      </c>
      <c r="J86" s="16">
        <f t="shared" si="5"/>
        <v>-331079.47786649805</v>
      </c>
      <c r="K86" s="16">
        <f t="shared" si="6"/>
        <v>-664599.02525476925</v>
      </c>
      <c r="L86" s="16">
        <v>0</v>
      </c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9"/>
      <c r="C87" s="9"/>
      <c r="D87" s="9"/>
      <c r="E87" s="9"/>
      <c r="F87" s="9"/>
      <c r="G87" s="9"/>
      <c r="H87" s="9"/>
      <c r="I87" s="24">
        <f t="shared" si="7"/>
        <v>-50</v>
      </c>
      <c r="J87" s="16">
        <f t="shared" si="5"/>
        <v>-220110.79316380137</v>
      </c>
      <c r="K87" s="16">
        <f t="shared" si="6"/>
        <v>-442086.64898319286</v>
      </c>
      <c r="L87" s="16">
        <v>0</v>
      </c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9"/>
      <c r="C88" s="9"/>
      <c r="D88" s="9"/>
      <c r="E88" s="9"/>
      <c r="F88" s="9"/>
      <c r="G88" s="9"/>
      <c r="H88" s="9"/>
      <c r="I88" s="24">
        <f t="shared" si="7"/>
        <v>-25</v>
      </c>
      <c r="J88" s="16">
        <f t="shared" si="5"/>
        <v>-109752.44252728751</v>
      </c>
      <c r="K88" s="16">
        <f t="shared" si="6"/>
        <v>-220555.80061754142</v>
      </c>
      <c r="L88" s="16">
        <v>0</v>
      </c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9"/>
      <c r="C89" s="9"/>
      <c r="D89" s="9"/>
      <c r="E89" s="9"/>
      <c r="F89" s="9"/>
      <c r="G89" s="9"/>
      <c r="H89" s="9"/>
      <c r="I89" s="24">
        <f t="shared" si="7"/>
        <v>0</v>
      </c>
      <c r="J89" s="16">
        <f t="shared" si="5"/>
        <v>0</v>
      </c>
      <c r="K89" s="16">
        <f t="shared" si="6"/>
        <v>0</v>
      </c>
      <c r="L89" s="16">
        <v>0</v>
      </c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9"/>
      <c r="C90" s="9"/>
      <c r="D90" s="9"/>
      <c r="E90" s="9"/>
      <c r="F90" s="9"/>
      <c r="G90" s="9"/>
      <c r="H90" s="9"/>
      <c r="I90" s="24">
        <f t="shared" si="7"/>
        <v>25</v>
      </c>
      <c r="J90" s="16">
        <f t="shared" si="5"/>
        <v>109150.91933668571</v>
      </c>
      <c r="K90" s="16">
        <f t="shared" si="6"/>
        <v>219587.17610891489</v>
      </c>
      <c r="L90" s="16">
        <v>0</v>
      </c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9"/>
      <c r="C91" s="9"/>
      <c r="D91" s="9"/>
      <c r="E91" s="9"/>
      <c r="F91" s="9"/>
      <c r="G91" s="9"/>
      <c r="H91" s="9"/>
      <c r="I91" s="24">
        <f t="shared" si="7"/>
        <v>50</v>
      </c>
      <c r="J91" s="16">
        <f t="shared" si="5"/>
        <v>217704.65982913089</v>
      </c>
      <c r="K91" s="16">
        <f t="shared" si="6"/>
        <v>438212.09465380455</v>
      </c>
      <c r="L91" s="16">
        <v>0</v>
      </c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9"/>
      <c r="C92" s="9"/>
      <c r="D92" s="9"/>
      <c r="E92" s="9"/>
      <c r="F92" s="9"/>
      <c r="G92" s="9"/>
      <c r="H92" s="9"/>
      <c r="I92" s="24">
        <f t="shared" si="7"/>
        <v>75</v>
      </c>
      <c r="J92" s="16">
        <f t="shared" si="5"/>
        <v>325665.52571132977</v>
      </c>
      <c r="K92" s="16">
        <f t="shared" si="6"/>
        <v>655881.06689988589</v>
      </c>
      <c r="L92" s="16">
        <v>0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9"/>
      <c r="C93" s="9"/>
      <c r="D93" s="9"/>
      <c r="E93" s="9"/>
      <c r="F93" s="9"/>
      <c r="G93" s="9"/>
      <c r="H93" s="9"/>
      <c r="I93" s="24">
        <f t="shared" si="7"/>
        <v>100</v>
      </c>
      <c r="J93" s="16">
        <f t="shared" si="5"/>
        <v>433037.78155840648</v>
      </c>
      <c r="K93" s="16">
        <f t="shared" si="6"/>
        <v>872600.3490401411</v>
      </c>
      <c r="L93" s="16">
        <v>0</v>
      </c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9"/>
      <c r="C94" s="9"/>
      <c r="D94" s="9"/>
      <c r="E94" s="9"/>
      <c r="F94" s="9"/>
      <c r="G94" s="9"/>
      <c r="H94" s="9"/>
      <c r="I94" s="24">
        <f t="shared" si="7"/>
        <v>125</v>
      </c>
      <c r="J94" s="16">
        <f t="shared" si="5"/>
        <v>539825.65273426136</v>
      </c>
      <c r="K94" s="16">
        <f t="shared" si="6"/>
        <v>1088376.1427949457</v>
      </c>
      <c r="L94" s="16">
        <v>0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9"/>
      <c r="C95" s="9"/>
      <c r="D95" s="9"/>
      <c r="E95" s="9"/>
      <c r="F95" s="9"/>
      <c r="G95" s="9"/>
      <c r="H95" s="9"/>
      <c r="I95" s="24">
        <f t="shared" si="7"/>
        <v>150</v>
      </c>
      <c r="J95" s="16">
        <f t="shared" si="5"/>
        <v>646033.3258330113</v>
      </c>
      <c r="K95" s="16">
        <f t="shared" si="6"/>
        <v>1303214.5960034644</v>
      </c>
      <c r="L95" s="16">
        <v>0</v>
      </c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9"/>
      <c r="C96" s="9"/>
      <c r="D96" s="9"/>
      <c r="E96" s="9"/>
      <c r="F96" s="9"/>
      <c r="G96" s="9"/>
      <c r="H96" s="9"/>
      <c r="I96" s="24">
        <f t="shared" si="7"/>
        <v>175</v>
      </c>
      <c r="J96" s="16">
        <f t="shared" si="5"/>
        <v>751664.94911477156</v>
      </c>
      <c r="K96" s="16">
        <f t="shared" si="6"/>
        <v>1517121.8032076405</v>
      </c>
      <c r="L96" s="16">
        <v>0</v>
      </c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9"/>
      <c r="C97" s="9"/>
      <c r="D97" s="9"/>
      <c r="E97" s="9"/>
      <c r="F97" s="9"/>
      <c r="G97" s="9"/>
      <c r="H97" s="9"/>
      <c r="I97" s="24">
        <f t="shared" si="7"/>
        <v>200</v>
      </c>
      <c r="J97" s="16">
        <f t="shared" si="5"/>
        <v>856724.63293535262</v>
      </c>
      <c r="K97" s="16">
        <f t="shared" si="6"/>
        <v>1730103.8062283834</v>
      </c>
      <c r="L97" s="16">
        <v>0</v>
      </c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">
      <c r="A106" s="7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">
      <c r="A108" s="7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">
      <c r="A112" s="7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">
      <c r="A124" s="7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</sheetData>
  <sheetProtection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213-5930-4463-AD26-5BE8AEA00C52}">
  <dimension ref="A1:Z400"/>
  <sheetViews>
    <sheetView showGridLines="0" workbookViewId="0"/>
  </sheetViews>
  <sheetFormatPr defaultRowHeight="14.4" outlineLevelCol="1" x14ac:dyDescent="0.3"/>
  <cols>
    <col min="1" max="1" width="3.109375" customWidth="1"/>
    <col min="2" max="2" width="96.33203125" customWidth="1"/>
    <col min="3" max="3" width="27.77734375" customWidth="1"/>
    <col min="4" max="4" width="37" customWidth="1"/>
    <col min="5" max="5" width="24.109375" customWidth="1"/>
    <col min="6" max="6" width="103.6640625" customWidth="1"/>
    <col min="7" max="7" width="20.33203125" customWidth="1"/>
    <col min="9" max="10" width="20.33203125" customWidth="1" outlineLevel="1"/>
  </cols>
  <sheetData>
    <row r="1" spans="1:26" ht="22.8" x14ac:dyDescent="0.3">
      <c r="A1" s="7"/>
      <c r="B1" s="30" t="s">
        <v>243</v>
      </c>
      <c r="C1" s="31"/>
      <c r="D1" s="31"/>
      <c r="E1" s="31"/>
      <c r="F1" s="31"/>
      <c r="G1" s="7"/>
      <c r="H1" s="32"/>
      <c r="I1" s="32"/>
      <c r="J1" s="32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7.6" x14ac:dyDescent="0.3">
      <c r="A2" s="7"/>
      <c r="B2" s="31" t="s">
        <v>244</v>
      </c>
      <c r="C2" s="31"/>
      <c r="D2" s="31"/>
      <c r="E2" s="31"/>
      <c r="F2" s="31"/>
      <c r="G2" s="7"/>
      <c r="H2" s="32"/>
      <c r="I2" s="32"/>
      <c r="J2" s="32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7"/>
      <c r="B3" s="31"/>
      <c r="C3" s="31"/>
      <c r="D3" s="31"/>
      <c r="E3" s="31"/>
      <c r="F3" s="31"/>
      <c r="G3" s="7"/>
      <c r="H3" s="32"/>
      <c r="I3" s="32"/>
      <c r="J3" s="32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">
      <c r="A4" s="7"/>
      <c r="B4" s="33" t="s">
        <v>245</v>
      </c>
      <c r="C4" s="33" t="s">
        <v>99</v>
      </c>
      <c r="D4" s="33" t="s">
        <v>100</v>
      </c>
      <c r="E4" s="33" t="s">
        <v>246</v>
      </c>
      <c r="F4" s="33" t="s">
        <v>247</v>
      </c>
      <c r="G4" s="7"/>
      <c r="H4" s="32"/>
      <c r="I4" s="32"/>
      <c r="J4" s="32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">
      <c r="A5" s="7"/>
      <c r="B5" s="31"/>
      <c r="C5" s="31"/>
      <c r="D5" s="34"/>
      <c r="E5" s="35"/>
      <c r="F5" s="31"/>
      <c r="G5" s="7"/>
      <c r="H5" s="32"/>
      <c r="I5" s="32"/>
      <c r="J5" s="32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7.6" x14ac:dyDescent="0.3">
      <c r="A6" s="7"/>
      <c r="B6" s="33" t="s">
        <v>248</v>
      </c>
      <c r="C6" s="31"/>
      <c r="D6" s="34"/>
      <c r="E6" s="35"/>
      <c r="F6" s="31"/>
      <c r="G6" s="7"/>
      <c r="H6" s="32"/>
      <c r="I6" s="32"/>
      <c r="J6" s="32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.6" x14ac:dyDescent="0.3">
      <c r="A7" s="7"/>
      <c r="B7" s="31" t="s">
        <v>249</v>
      </c>
      <c r="C7" s="49"/>
      <c r="D7" s="36">
        <f>Simulador!C13</f>
        <v>0.14203185840708032</v>
      </c>
      <c r="E7" s="35" t="str">
        <f>IF(C7="","—",IF(ABS(C7-D7)&lt;=0.0002,"✔ correto","✖ revise"))</f>
        <v>—</v>
      </c>
      <c r="F7" s="31" t="s">
        <v>268</v>
      </c>
      <c r="G7" s="7"/>
      <c r="H7" s="32"/>
      <c r="I7" s="32"/>
      <c r="J7" s="32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7"/>
      <c r="B8" s="31"/>
      <c r="C8" s="37"/>
      <c r="D8" s="34"/>
      <c r="E8" s="35"/>
      <c r="F8" s="31"/>
      <c r="G8" s="7"/>
      <c r="H8" s="32"/>
      <c r="I8" s="32"/>
      <c r="J8" s="32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7.6" x14ac:dyDescent="0.3">
      <c r="A9" s="7"/>
      <c r="B9" s="33" t="s">
        <v>250</v>
      </c>
      <c r="C9" s="37"/>
      <c r="D9" s="34"/>
      <c r="E9" s="35"/>
      <c r="F9" s="31"/>
      <c r="G9" s="7"/>
      <c r="H9" s="32"/>
      <c r="I9" s="32"/>
      <c r="J9" s="32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7.6" x14ac:dyDescent="0.3">
      <c r="A10" s="7"/>
      <c r="B10" s="31" t="s">
        <v>251</v>
      </c>
      <c r="C10" s="49"/>
      <c r="D10" s="36">
        <f>((1+Simulador!$C$8+0.005)^(Simulador!$C$7/252)/(1+Simulador!$C$6+0.005)^(Simulador!$C$5/252))^(252/(Simulador!$C$7-Simulador!$C$5))-1</f>
        <v>0.14703171806167425</v>
      </c>
      <c r="E10" s="35" t="str">
        <f>IF(C10="","—",IF(ABS(C10-D10)&lt;=0.0002,"✔ correto","✖ revise"))</f>
        <v>—</v>
      </c>
      <c r="F10" s="31" t="s">
        <v>269</v>
      </c>
      <c r="G10" s="7"/>
      <c r="H10" s="32"/>
      <c r="I10" s="32"/>
      <c r="J10" s="32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7"/>
      <c r="B11" s="31" t="s">
        <v>252</v>
      </c>
      <c r="C11" s="1"/>
      <c r="D11" s="38">
        <f>Simulador!C41</f>
        <v>217704.65982913089</v>
      </c>
      <c r="E11" s="35" t="str">
        <f>IF(C11="","—",IF(ABS(C11-D11)&lt;=2000,"✔ correto","✖ revise"))</f>
        <v>—</v>
      </c>
      <c r="F11" s="31"/>
      <c r="G11" s="7"/>
      <c r="H11" s="32"/>
      <c r="I11" s="32"/>
      <c r="J11" s="32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7.6" x14ac:dyDescent="0.3">
      <c r="A12" s="7"/>
      <c r="B12" s="31" t="s">
        <v>253</v>
      </c>
      <c r="C12" s="50"/>
      <c r="D12" s="39">
        <f>2</f>
        <v>2</v>
      </c>
      <c r="E12" s="35" t="str">
        <f>IF(C12="","—",IF(C12=D12,"✔ correto","✖ revise"))</f>
        <v>—</v>
      </c>
      <c r="F12" s="31"/>
      <c r="G12" s="7"/>
      <c r="H12" s="32"/>
      <c r="I12" s="32"/>
      <c r="J12" s="32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7"/>
      <c r="B13" s="31"/>
      <c r="C13" s="37"/>
      <c r="D13" s="34"/>
      <c r="E13" s="35"/>
      <c r="F13" s="31"/>
      <c r="G13" s="7"/>
      <c r="H13" s="32"/>
      <c r="I13" s="32"/>
      <c r="J13" s="32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7.6" x14ac:dyDescent="0.3">
      <c r="A14" s="7"/>
      <c r="B14" s="33" t="s">
        <v>254</v>
      </c>
      <c r="C14" s="37"/>
      <c r="D14" s="34"/>
      <c r="E14" s="35"/>
      <c r="F14" s="31"/>
      <c r="G14" s="7"/>
      <c r="H14" s="32"/>
      <c r="I14" s="32"/>
      <c r="J14" s="32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1.4" x14ac:dyDescent="0.3">
      <c r="A15" s="7"/>
      <c r="B15" s="31" t="s">
        <v>255</v>
      </c>
      <c r="C15" s="1"/>
      <c r="D15" s="38">
        <f>Simulador!C39</f>
        <v>-220110.79316380137</v>
      </c>
      <c r="E15" s="35" t="str">
        <f>IF(C15="","—",IF(ABS(C15-D15)&lt;=2000,"✔ correto","✖ revise"))</f>
        <v>—</v>
      </c>
      <c r="F15" s="31" t="s">
        <v>270</v>
      </c>
      <c r="G15" s="7"/>
      <c r="H15" s="32"/>
      <c r="I15" s="32"/>
      <c r="J15" s="32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41.4" x14ac:dyDescent="0.3">
      <c r="A16" s="7"/>
      <c r="B16" s="31" t="s">
        <v>256</v>
      </c>
      <c r="C16" s="50"/>
      <c r="D16" s="39">
        <f>2</f>
        <v>2</v>
      </c>
      <c r="E16" s="35" t="str">
        <f>IF(C16="","—",IF(C16=D16,"✔ correto","✖ revise"))</f>
        <v>—</v>
      </c>
      <c r="F16" s="31"/>
      <c r="G16" s="7"/>
      <c r="H16" s="32"/>
      <c r="I16" s="32"/>
      <c r="J16" s="32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">
      <c r="A17" s="7"/>
      <c r="B17" s="31"/>
      <c r="C17" s="37"/>
      <c r="D17" s="34"/>
      <c r="E17" s="35"/>
      <c r="F17" s="31"/>
      <c r="G17" s="7"/>
      <c r="H17" s="32"/>
      <c r="I17" s="32"/>
      <c r="J17" s="32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7.6" x14ac:dyDescent="0.3">
      <c r="A18" s="7"/>
      <c r="B18" s="33" t="s">
        <v>257</v>
      </c>
      <c r="C18" s="37"/>
      <c r="D18" s="34"/>
      <c r="E18" s="35"/>
      <c r="F18" s="31"/>
      <c r="G18" s="7"/>
      <c r="H18" s="32"/>
      <c r="I18" s="32"/>
      <c r="J18" s="32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1.4" x14ac:dyDescent="0.3">
      <c r="A19" s="7"/>
      <c r="B19" s="31" t="s">
        <v>258</v>
      </c>
      <c r="C19" s="1"/>
      <c r="D19" s="38">
        <f>Simulador!C41</f>
        <v>217704.65982913089</v>
      </c>
      <c r="E19" s="35" t="str">
        <f>IF(C19="","—",IF(ABS(C19-D19)&lt;=2000,"✔ correto","✖ revise"))</f>
        <v>—</v>
      </c>
      <c r="F19" s="31" t="s">
        <v>271</v>
      </c>
      <c r="G19" s="31"/>
      <c r="H19" s="32"/>
      <c r="I19" s="40" t="s">
        <v>101</v>
      </c>
      <c r="J19" s="4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31" t="s">
        <v>259</v>
      </c>
      <c r="C20" s="1"/>
      <c r="D20" s="38">
        <f>Simulador!$G$18*(Simulador!$F$18-100000/(1+Simulador!$C$8+0.005)^(Simulador!$C$7/252))-Simulador!$G$19*(Simulador!$F$19-100000/(1+Simulador!$C$6)^(Simulador!$C$5/252))</f>
        <v>438212.09465380455</v>
      </c>
      <c r="E20" s="35" t="str">
        <f>IF(C20="","—",IF(ABS(C20-D20)&lt;=2000,"✔ correto","✖ revise"))</f>
        <v>—</v>
      </c>
      <c r="F20" s="31"/>
      <c r="G20" s="31"/>
      <c r="H20" s="32"/>
      <c r="I20" s="40" t="s">
        <v>102</v>
      </c>
      <c r="J20" s="40" t="s">
        <v>103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31"/>
      <c r="C21" s="37"/>
      <c r="D21" s="34"/>
      <c r="E21" s="35"/>
      <c r="F21" s="31"/>
      <c r="G21" s="31"/>
      <c r="H21" s="32"/>
      <c r="I21" s="41">
        <v>100</v>
      </c>
      <c r="J21" s="41">
        <f>Simulador!$G$18*(Simulador!$F$18-100000/(1+Simulador!$C$8+$I21/10000)^(Simulador!$C$7/252))-Simulador!$G$19*(Simulador!$F$19-100000/(1+Simulador!$C$6+$I21/10000)^(Simulador!$C$5/252))</f>
        <v>433037.78155840648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7.6" x14ac:dyDescent="0.3">
      <c r="A22" s="7"/>
      <c r="B22" s="33" t="s">
        <v>260</v>
      </c>
      <c r="C22" s="37"/>
      <c r="D22" s="34"/>
      <c r="E22" s="35"/>
      <c r="F22" s="31"/>
      <c r="G22" s="31"/>
      <c r="H22" s="32"/>
      <c r="I22" s="41">
        <f>I21+1</f>
        <v>101</v>
      </c>
      <c r="J22" s="41">
        <f>Simulador!$G$18*(Simulador!$F$18-100000/(1+Simulador!$C$8+$I22/10000)^(Simulador!$C$7/252))-Simulador!$G$19*(Simulador!$F$19-100000/(1+Simulador!$C$6+$I22/10000)^(Simulador!$C$5/252))</f>
        <v>437320.48859931505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7.6" x14ac:dyDescent="0.3">
      <c r="A23" s="7"/>
      <c r="B23" s="31" t="s">
        <v>261</v>
      </c>
      <c r="C23" s="1"/>
      <c r="D23" s="38">
        <f>Simulador!C66</f>
        <v>217704.65982913089</v>
      </c>
      <c r="E23" s="35" t="str">
        <f>IF(C23="","—",IF(ABS(C23-D23)&lt;=2000,"✔ correto","✖ revise"))</f>
        <v>—</v>
      </c>
      <c r="F23" s="31" t="s">
        <v>272</v>
      </c>
      <c r="G23" s="31"/>
      <c r="H23" s="32"/>
      <c r="I23" s="41">
        <f t="shared" ref="I23:I86" si="0">I22+1</f>
        <v>102</v>
      </c>
      <c r="J23" s="41">
        <f>Simulador!$G$18*(Simulador!$F$18-100000/(1+Simulador!$C$8+$I23/10000)^(Simulador!$C$7/252))-Simulador!$G$19*(Simulador!$F$19-100000/(1+Simulador!$C$6+$I23/10000)^(Simulador!$C$5/252))</f>
        <v>441602.26089901227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31"/>
      <c r="C24" s="37"/>
      <c r="D24" s="34"/>
      <c r="E24" s="35"/>
      <c r="F24" s="31"/>
      <c r="G24" s="31"/>
      <c r="H24" s="32"/>
      <c r="I24" s="41">
        <f t="shared" si="0"/>
        <v>103</v>
      </c>
      <c r="J24" s="41">
        <f>Simulador!$G$18*(Simulador!$F$18-100000/(1+Simulador!$C$8+$I24/10000)^(Simulador!$C$7/252))-Simulador!$G$19*(Simulador!$F$19-100000/(1+Simulador!$C$6+$I24/10000)^(Simulador!$C$5/252))</f>
        <v>445883.09872654051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7.6" x14ac:dyDescent="0.3">
      <c r="A25" s="7"/>
      <c r="B25" s="33" t="s">
        <v>262</v>
      </c>
      <c r="C25" s="37"/>
      <c r="D25" s="34"/>
      <c r="E25" s="35"/>
      <c r="F25" s="31"/>
      <c r="G25" s="31"/>
      <c r="H25" s="32"/>
      <c r="I25" s="41">
        <f t="shared" si="0"/>
        <v>104</v>
      </c>
      <c r="J25" s="41">
        <f>Simulador!$G$18*(Simulador!$F$18-100000/(1+Simulador!$C$8+$I25/10000)^(Simulador!$C$7/252))-Simulador!$G$19*(Simulador!$F$19-100000/(1+Simulador!$C$6+$I25/10000)^(Simulador!$C$5/252))</f>
        <v>450163.00235083967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7.6" x14ac:dyDescent="0.3">
      <c r="A26" s="7"/>
      <c r="B26" s="31" t="s">
        <v>263</v>
      </c>
      <c r="C26" s="1"/>
      <c r="D26" s="38">
        <f>Simulador!C33</f>
        <v>4377.5569710532109</v>
      </c>
      <c r="E26" s="35" t="str">
        <f>IF(C26="","—",IF(ABS(C26-D26)&lt;=50,"✔ correto","✖ revise"))</f>
        <v>—</v>
      </c>
      <c r="F26" s="31" t="s">
        <v>273</v>
      </c>
      <c r="G26" s="7"/>
      <c r="H26" s="7"/>
      <c r="I26" s="41">
        <f t="shared" si="0"/>
        <v>105</v>
      </c>
      <c r="J26" s="41">
        <f>Simulador!$G$18*(Simulador!$F$18-100000/(1+Simulador!$C$8+$I26/10000)^(Simulador!$C$7/252))-Simulador!$G$19*(Simulador!$F$19-100000/(1+Simulador!$C$6+$I26/10000)^(Simulador!$C$5/252))</f>
        <v>454441.97204076487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31" t="s">
        <v>264</v>
      </c>
      <c r="C27" s="3"/>
      <c r="D27" s="42" cm="1">
        <f t="array" ref="D27">IF(ABS(INDEX($J$21:$J$321,MATCH(1000000,$J$21:$J$321,1))-1000000)&lt;=ABS(INDEX($J$21:$J$321,MATCH(1000000,$J$21:$J$321,1)+1)-1000000),INDEX($I$21:$I$321,MATCH(1000000,$J$21:$J$321,1)),INDEX($I$21:$I$321,MATCH(1000000,$J$21:$J$321,1)+1))</f>
        <v>234</v>
      </c>
      <c r="E27" s="35" t="str">
        <f>IF(C27="","—",IF(ABS(C27-D27)&lt;=2,"✔ correto","✖ revise"))</f>
        <v>—</v>
      </c>
      <c r="F27" s="31"/>
      <c r="G27" s="7"/>
      <c r="H27" s="7"/>
      <c r="I27" s="41">
        <f t="shared" si="0"/>
        <v>106</v>
      </c>
      <c r="J27" s="41">
        <f>Simulador!$G$18*(Simulador!$F$18-100000/(1+Simulador!$C$8+$I27/10000)^(Simulador!$C$7/252))-Simulador!$G$19*(Simulador!$F$19-100000/(1+Simulador!$C$6+$I27/10000)^(Simulador!$C$5/252))</f>
        <v>458720.00806499156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31"/>
      <c r="C28" s="37"/>
      <c r="D28" s="34"/>
      <c r="E28" s="35"/>
      <c r="F28" s="31"/>
      <c r="G28" s="7"/>
      <c r="H28" s="7"/>
      <c r="I28" s="41">
        <f t="shared" si="0"/>
        <v>107</v>
      </c>
      <c r="J28" s="41">
        <f>Simulador!$G$18*(Simulador!$F$18-100000/(1+Simulador!$C$8+$I28/10000)^(Simulador!$C$7/252))-Simulador!$G$19*(Simulador!$F$19-100000/(1+Simulador!$C$6+$I28/10000)^(Simulador!$C$5/252))</f>
        <v>462997.110692168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7.6" x14ac:dyDescent="0.3">
      <c r="A29" s="7"/>
      <c r="B29" s="33" t="s">
        <v>265</v>
      </c>
      <c r="C29" s="37"/>
      <c r="D29" s="34"/>
      <c r="E29" s="35"/>
      <c r="F29" s="31"/>
      <c r="G29" s="7"/>
      <c r="H29" s="7"/>
      <c r="I29" s="41">
        <f t="shared" si="0"/>
        <v>108</v>
      </c>
      <c r="J29" s="41">
        <f>Simulador!$G$18*(Simulador!$F$18-100000/(1+Simulador!$C$8+$I29/10000)^(Simulador!$C$7/252))-Simulador!$G$19*(Simulador!$F$19-100000/(1+Simulador!$C$6+$I29/10000)^(Simulador!$C$5/252))</f>
        <v>467273.28019084653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55.2" x14ac:dyDescent="0.3">
      <c r="A30" s="7"/>
      <c r="B30" s="31" t="s">
        <v>266</v>
      </c>
      <c r="C30" s="2"/>
      <c r="D30" s="34" t="s">
        <v>267</v>
      </c>
      <c r="E30" s="35" t="str">
        <f>IF(LEN(TRIM(C30))&lt;30,"— escreva sua resposta","Registrada — compare com a resposta-modelo")</f>
        <v>— escreva sua resposta</v>
      </c>
      <c r="F30" s="31" t="s">
        <v>104</v>
      </c>
      <c r="G30" s="7"/>
      <c r="H30" s="7"/>
      <c r="I30" s="41">
        <f t="shared" si="0"/>
        <v>109</v>
      </c>
      <c r="J30" s="41">
        <f>Simulador!$G$18*(Simulador!$F$18-100000/(1+Simulador!$C$8+$I30/10000)^(Simulador!$C$7/252))-Simulador!$G$19*(Simulador!$F$19-100000/(1+Simulador!$C$6+$I30/10000)^(Simulador!$C$5/252))</f>
        <v>471548.51682944188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31"/>
      <c r="C31" s="31"/>
      <c r="D31" s="34"/>
      <c r="E31" s="35"/>
      <c r="F31" s="31"/>
      <c r="G31" s="7"/>
      <c r="H31" s="7"/>
      <c r="I31" s="41">
        <f t="shared" si="0"/>
        <v>110</v>
      </c>
      <c r="J31" s="41">
        <f>Simulador!$G$18*(Simulador!$F$18-100000/(1+Simulador!$C$8+$I31/10000)^(Simulador!$C$7/252))-Simulador!$G$19*(Simulador!$F$19-100000/(1+Simulador!$C$6+$I31/10000)^(Simulador!$C$5/252))</f>
        <v>475822.82087628392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7"/>
      <c r="C32" s="7"/>
      <c r="D32" s="7"/>
      <c r="E32" s="7"/>
      <c r="F32" s="7"/>
      <c r="G32" s="7"/>
      <c r="H32" s="7"/>
      <c r="I32" s="41">
        <f t="shared" si="0"/>
        <v>111</v>
      </c>
      <c r="J32" s="41">
        <f>Simulador!$G$18*(Simulador!$F$18-100000/(1+Simulador!$C$8+$I32/10000)^(Simulador!$C$7/252))-Simulador!$G$19*(Simulador!$F$19-100000/(1+Simulador!$C$6+$I32/10000)^(Simulador!$C$5/252))</f>
        <v>480096.19259961997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7"/>
      <c r="C33" s="7"/>
      <c r="D33" s="7"/>
      <c r="E33" s="7"/>
      <c r="F33" s="7"/>
      <c r="G33" s="7"/>
      <c r="H33" s="7"/>
      <c r="I33" s="41">
        <f t="shared" si="0"/>
        <v>112</v>
      </c>
      <c r="J33" s="41">
        <f>Simulador!$G$18*(Simulador!$F$18-100000/(1+Simulador!$C$8+$I33/10000)^(Simulador!$C$7/252))-Simulador!$G$19*(Simulador!$F$19-100000/(1+Simulador!$C$6+$I33/10000)^(Simulador!$C$5/252))</f>
        <v>484368.63226760412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7"/>
      <c r="C34" s="7"/>
      <c r="D34" s="7"/>
      <c r="E34" s="7"/>
      <c r="F34" s="7"/>
      <c r="G34" s="7"/>
      <c r="H34" s="7"/>
      <c r="I34" s="41">
        <f t="shared" si="0"/>
        <v>113</v>
      </c>
      <c r="J34" s="41">
        <f>Simulador!$G$18*(Simulador!$F$18-100000/(1+Simulador!$C$8+$I34/10000)^(Simulador!$C$7/252))-Simulador!$G$19*(Simulador!$F$19-100000/(1+Simulador!$C$6+$I34/10000)^(Simulador!$C$5/252))</f>
        <v>488640.14014821802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7"/>
      <c r="C35" s="7"/>
      <c r="D35" s="7"/>
      <c r="E35" s="7"/>
      <c r="F35" s="7"/>
      <c r="G35" s="7"/>
      <c r="H35" s="7"/>
      <c r="I35" s="41">
        <f t="shared" si="0"/>
        <v>114</v>
      </c>
      <c r="J35" s="41">
        <f>Simulador!$G$18*(Simulador!$F$18-100000/(1+Simulador!$C$8+$I35/10000)^(Simulador!$C$7/252))-Simulador!$G$19*(Simulador!$F$19-100000/(1+Simulador!$C$6+$I35/10000)^(Simulador!$C$5/252))</f>
        <v>492910.71650944615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7"/>
      <c r="C36" s="7"/>
      <c r="D36" s="7"/>
      <c r="E36" s="7"/>
      <c r="F36" s="7"/>
      <c r="G36" s="7"/>
      <c r="H36" s="7"/>
      <c r="I36" s="41">
        <f t="shared" si="0"/>
        <v>115</v>
      </c>
      <c r="J36" s="41">
        <f>Simulador!$G$18*(Simulador!$F$18-100000/(1+Simulador!$C$8+$I36/10000)^(Simulador!$C$7/252))-Simulador!$G$19*(Simulador!$F$19-100000/(1+Simulador!$C$6+$I36/10000)^(Simulador!$C$5/252))</f>
        <v>497180.36161909538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7"/>
      <c r="C37" s="7"/>
      <c r="D37" s="7"/>
      <c r="E37" s="7"/>
      <c r="F37" s="7"/>
      <c r="G37" s="7"/>
      <c r="H37" s="7"/>
      <c r="I37" s="41">
        <f t="shared" si="0"/>
        <v>116</v>
      </c>
      <c r="J37" s="41">
        <f>Simulador!$G$18*(Simulador!$F$18-100000/(1+Simulador!$C$8+$I37/10000)^(Simulador!$C$7/252))-Simulador!$G$19*(Simulador!$F$19-100000/(1+Simulador!$C$6+$I37/10000)^(Simulador!$C$5/252))</f>
        <v>501449.07574493316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7"/>
      <c r="C38" s="7"/>
      <c r="D38" s="7"/>
      <c r="E38" s="7"/>
      <c r="F38" s="7"/>
      <c r="G38" s="7"/>
      <c r="H38" s="7"/>
      <c r="I38" s="41">
        <f t="shared" si="0"/>
        <v>117</v>
      </c>
      <c r="J38" s="41">
        <f>Simulador!$G$18*(Simulador!$F$18-100000/(1+Simulador!$C$8+$I38/10000)^(Simulador!$C$7/252))-Simulador!$G$19*(Simulador!$F$19-100000/(1+Simulador!$C$6+$I38/10000)^(Simulador!$C$5/252))</f>
        <v>505716.85915462556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7"/>
      <c r="C39" s="7"/>
      <c r="D39" s="7"/>
      <c r="E39" s="7"/>
      <c r="F39" s="7"/>
      <c r="G39" s="7"/>
      <c r="H39" s="7"/>
      <c r="I39" s="41">
        <f t="shared" si="0"/>
        <v>118</v>
      </c>
      <c r="J39" s="41">
        <f>Simulador!$G$18*(Simulador!$F$18-100000/(1+Simulador!$C$8+$I39/10000)^(Simulador!$C$7/252))-Simulador!$G$19*(Simulador!$F$19-100000/(1+Simulador!$C$6+$I39/10000)^(Simulador!$C$5/252))</f>
        <v>509983.71211565798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7"/>
      <c r="C40" s="7"/>
      <c r="D40" s="7"/>
      <c r="E40" s="7"/>
      <c r="F40" s="7"/>
      <c r="G40" s="7"/>
      <c r="H40" s="7"/>
      <c r="I40" s="41">
        <f t="shared" si="0"/>
        <v>119</v>
      </c>
      <c r="J40" s="41">
        <f>Simulador!$G$18*(Simulador!$F$18-100000/(1+Simulador!$C$8+$I40/10000)^(Simulador!$C$7/252))-Simulador!$G$19*(Simulador!$F$19-100000/(1+Simulador!$C$6+$I40/10000)^(Simulador!$C$5/252))</f>
        <v>514249.63489550725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7"/>
      <c r="C41" s="7"/>
      <c r="D41" s="7"/>
      <c r="E41" s="7"/>
      <c r="F41" s="7"/>
      <c r="G41" s="7"/>
      <c r="H41" s="7"/>
      <c r="I41" s="41">
        <f t="shared" si="0"/>
        <v>120</v>
      </c>
      <c r="J41" s="41">
        <f>Simulador!$G$18*(Simulador!$F$18-100000/(1+Simulador!$C$8+$I41/10000)^(Simulador!$C$7/252))-Simulador!$G$19*(Simulador!$F$19-100000/(1+Simulador!$C$6+$I41/10000)^(Simulador!$C$5/252))</f>
        <v>518514.62776152114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7"/>
      <c r="C42" s="7"/>
      <c r="D42" s="7"/>
      <c r="E42" s="7"/>
      <c r="F42" s="7"/>
      <c r="G42" s="7"/>
      <c r="H42" s="7"/>
      <c r="I42" s="41">
        <f t="shared" si="0"/>
        <v>121</v>
      </c>
      <c r="J42" s="41">
        <f>Simulador!$G$18*(Simulador!$F$18-100000/(1+Simulador!$C$8+$I42/10000)^(Simulador!$C$7/252))-Simulador!$G$19*(Simulador!$F$19-100000/(1+Simulador!$C$6+$I42/10000)^(Simulador!$C$5/252))</f>
        <v>522778.69098095631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7"/>
      <c r="C43" s="7"/>
      <c r="D43" s="7"/>
      <c r="E43" s="7"/>
      <c r="F43" s="7"/>
      <c r="G43" s="7"/>
      <c r="H43" s="7"/>
      <c r="I43" s="41">
        <f t="shared" si="0"/>
        <v>122</v>
      </c>
      <c r="J43" s="41">
        <f>Simulador!$G$18*(Simulador!$F$18-100000/(1+Simulador!$C$8+$I43/10000)^(Simulador!$C$7/252))-Simulador!$G$19*(Simulador!$F$19-100000/(1+Simulador!$C$6+$I43/10000)^(Simulador!$C$5/252))</f>
        <v>527041.82482092374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7"/>
      <c r="C44" s="7"/>
      <c r="D44" s="7"/>
      <c r="E44" s="7"/>
      <c r="F44" s="7"/>
      <c r="G44" s="7"/>
      <c r="H44" s="7"/>
      <c r="I44" s="41">
        <f t="shared" si="0"/>
        <v>123</v>
      </c>
      <c r="J44" s="41">
        <f>Simulador!$G$18*(Simulador!$F$18-100000/(1+Simulador!$C$8+$I44/10000)^(Simulador!$C$7/252))-Simulador!$G$19*(Simulador!$F$19-100000/(1+Simulador!$C$6+$I44/10000)^(Simulador!$C$5/252))</f>
        <v>531304.02954852709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7"/>
      <c r="C45" s="7"/>
      <c r="D45" s="7"/>
      <c r="E45" s="7"/>
      <c r="F45" s="7"/>
      <c r="G45" s="7"/>
      <c r="H45" s="7"/>
      <c r="I45" s="41">
        <f t="shared" si="0"/>
        <v>124</v>
      </c>
      <c r="J45" s="41">
        <f>Simulador!$G$18*(Simulador!$F$18-100000/(1+Simulador!$C$8+$I45/10000)^(Simulador!$C$7/252))-Simulador!$G$19*(Simulador!$F$19-100000/(1+Simulador!$C$6+$I45/10000)^(Simulador!$C$5/252))</f>
        <v>535565.30543068924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7"/>
      <c r="C46" s="7"/>
      <c r="D46" s="7"/>
      <c r="E46" s="7"/>
      <c r="F46" s="7"/>
      <c r="G46" s="7"/>
      <c r="H46" s="7"/>
      <c r="I46" s="41">
        <f t="shared" si="0"/>
        <v>125</v>
      </c>
      <c r="J46" s="41">
        <f>Simulador!$G$18*(Simulador!$F$18-100000/(1+Simulador!$C$8+$I46/10000)^(Simulador!$C$7/252))-Simulador!$G$19*(Simulador!$F$19-100000/(1+Simulador!$C$6+$I46/10000)^(Simulador!$C$5/252))</f>
        <v>539825.65273426136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7"/>
      <c r="C47" s="7"/>
      <c r="D47" s="7"/>
      <c r="E47" s="7"/>
      <c r="F47" s="7"/>
      <c r="G47" s="7"/>
      <c r="H47" s="7"/>
      <c r="I47" s="41">
        <f t="shared" si="0"/>
        <v>126</v>
      </c>
      <c r="J47" s="41">
        <f>Simulador!$G$18*(Simulador!$F$18-100000/(1+Simulador!$C$8+$I47/10000)^(Simulador!$C$7/252))-Simulador!$G$19*(Simulador!$F$19-100000/(1+Simulador!$C$6+$I47/10000)^(Simulador!$C$5/252))</f>
        <v>544085.07172601146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7"/>
      <c r="C48" s="7"/>
      <c r="D48" s="7"/>
      <c r="E48" s="7"/>
      <c r="F48" s="7"/>
      <c r="G48" s="7"/>
      <c r="H48" s="7"/>
      <c r="I48" s="41">
        <f t="shared" si="0"/>
        <v>127</v>
      </c>
      <c r="J48" s="41">
        <f>Simulador!$G$18*(Simulador!$F$18-100000/(1+Simulador!$C$8+$I48/10000)^(Simulador!$C$7/252))-Simulador!$G$19*(Simulador!$F$19-100000/(1+Simulador!$C$6+$I48/10000)^(Simulador!$C$5/252))</f>
        <v>548343.56267263554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7"/>
      <c r="C49" s="7"/>
      <c r="D49" s="7"/>
      <c r="E49" s="7"/>
      <c r="F49" s="7"/>
      <c r="G49" s="7"/>
      <c r="H49" s="7"/>
      <c r="I49" s="41">
        <f t="shared" si="0"/>
        <v>128</v>
      </c>
      <c r="J49" s="41">
        <f>Simulador!$G$18*(Simulador!$F$18-100000/(1+Simulador!$C$8+$I49/10000)^(Simulador!$C$7/252))-Simulador!$G$19*(Simulador!$F$19-100000/(1+Simulador!$C$6+$I49/10000)^(Simulador!$C$5/252))</f>
        <v>552601.12584061816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7"/>
      <c r="C50" s="7"/>
      <c r="D50" s="7"/>
      <c r="E50" s="7"/>
      <c r="F50" s="7"/>
      <c r="G50" s="7"/>
      <c r="H50" s="7"/>
      <c r="I50" s="41">
        <f t="shared" si="0"/>
        <v>129</v>
      </c>
      <c r="J50" s="41">
        <f>Simulador!$G$18*(Simulador!$F$18-100000/(1+Simulador!$C$8+$I50/10000)^(Simulador!$C$7/252))-Simulador!$G$19*(Simulador!$F$19-100000/(1+Simulador!$C$6+$I50/10000)^(Simulador!$C$5/252))</f>
        <v>556857.76149649941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7"/>
      <c r="C51" s="7"/>
      <c r="D51" s="7"/>
      <c r="E51" s="7"/>
      <c r="F51" s="7"/>
      <c r="G51" s="7"/>
      <c r="H51" s="7"/>
      <c r="I51" s="41">
        <f t="shared" si="0"/>
        <v>130</v>
      </c>
      <c r="J51" s="41">
        <f>Simulador!$G$18*(Simulador!$F$18-100000/(1+Simulador!$C$8+$I51/10000)^(Simulador!$C$7/252))-Simulador!$G$19*(Simulador!$F$19-100000/(1+Simulador!$C$6+$I51/10000)^(Simulador!$C$5/252))</f>
        <v>561113.46990659309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7"/>
      <c r="C52" s="7"/>
      <c r="D52" s="7"/>
      <c r="E52" s="7"/>
      <c r="F52" s="7"/>
      <c r="G52" s="7"/>
      <c r="H52" s="7"/>
      <c r="I52" s="41">
        <f t="shared" si="0"/>
        <v>131</v>
      </c>
      <c r="J52" s="41">
        <f>Simulador!$G$18*(Simulador!$F$18-100000/(1+Simulador!$C$8+$I52/10000)^(Simulador!$C$7/252))-Simulador!$G$19*(Simulador!$F$19-100000/(1+Simulador!$C$6+$I52/10000)^(Simulador!$C$5/252))</f>
        <v>565368.25133718934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7"/>
      <c r="C53" s="7"/>
      <c r="D53" s="7"/>
      <c r="E53" s="7"/>
      <c r="F53" s="7"/>
      <c r="G53" s="7"/>
      <c r="H53" s="7"/>
      <c r="I53" s="41">
        <f t="shared" si="0"/>
        <v>132</v>
      </c>
      <c r="J53" s="41">
        <f>Simulador!$G$18*(Simulador!$F$18-100000/(1+Simulador!$C$8+$I53/10000)^(Simulador!$C$7/252))-Simulador!$G$19*(Simulador!$F$19-100000/(1+Simulador!$C$6+$I53/10000)^(Simulador!$C$5/252))</f>
        <v>569622.10605444352</v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7"/>
      <c r="C54" s="7"/>
      <c r="D54" s="7"/>
      <c r="E54" s="7"/>
      <c r="F54" s="7"/>
      <c r="G54" s="7"/>
      <c r="H54" s="7"/>
      <c r="I54" s="41">
        <f t="shared" si="0"/>
        <v>133</v>
      </c>
      <c r="J54" s="41">
        <f>Simulador!$G$18*(Simulador!$F$18-100000/(1+Simulador!$C$8+$I54/10000)^(Simulador!$C$7/252))-Simulador!$G$19*(Simulador!$F$19-100000/(1+Simulador!$C$6+$I54/10000)^(Simulador!$C$5/252))</f>
        <v>573875.03432442655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7"/>
      <c r="C55" s="7"/>
      <c r="D55" s="7"/>
      <c r="E55" s="7"/>
      <c r="F55" s="7"/>
      <c r="G55" s="7"/>
      <c r="H55" s="7"/>
      <c r="I55" s="41">
        <f t="shared" si="0"/>
        <v>134</v>
      </c>
      <c r="J55" s="41">
        <f>Simulador!$G$18*(Simulador!$F$18-100000/(1+Simulador!$C$8+$I55/10000)^(Simulador!$C$7/252))-Simulador!$G$19*(Simulador!$F$19-100000/(1+Simulador!$C$6+$I55/10000)^(Simulador!$C$5/252))</f>
        <v>578127.03641314083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7"/>
      <c r="C56" s="7"/>
      <c r="D56" s="7"/>
      <c r="E56" s="7"/>
      <c r="F56" s="7"/>
      <c r="G56" s="7"/>
      <c r="H56" s="7"/>
      <c r="I56" s="41">
        <f t="shared" si="0"/>
        <v>135</v>
      </c>
      <c r="J56" s="41">
        <f>Simulador!$G$18*(Simulador!$F$18-100000/(1+Simulador!$C$8+$I56/10000)^(Simulador!$C$7/252))-Simulador!$G$19*(Simulador!$F$19-100000/(1+Simulador!$C$6+$I56/10000)^(Simulador!$C$5/252))</f>
        <v>582378.11258642166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7"/>
      <c r="C57" s="7"/>
      <c r="D57" s="7"/>
      <c r="E57" s="7"/>
      <c r="F57" s="7"/>
      <c r="G57" s="7"/>
      <c r="H57" s="7"/>
      <c r="I57" s="41">
        <f t="shared" si="0"/>
        <v>136</v>
      </c>
      <c r="J57" s="41">
        <f>Simulador!$G$18*(Simulador!$F$18-100000/(1+Simulador!$C$8+$I57/10000)^(Simulador!$C$7/252))-Simulador!$G$19*(Simulador!$F$19-100000/(1+Simulador!$C$6+$I57/10000)^(Simulador!$C$5/252))</f>
        <v>586628.26311006665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7"/>
      <c r="C58" s="7"/>
      <c r="D58" s="7"/>
      <c r="E58" s="7"/>
      <c r="F58" s="7"/>
      <c r="G58" s="7"/>
      <c r="H58" s="7"/>
      <c r="I58" s="41">
        <f t="shared" si="0"/>
        <v>137</v>
      </c>
      <c r="J58" s="41">
        <f>Simulador!$G$18*(Simulador!$F$18-100000/(1+Simulador!$C$8+$I58/10000)^(Simulador!$C$7/252))-Simulador!$G$19*(Simulador!$F$19-100000/(1+Simulador!$C$6+$I58/10000)^(Simulador!$C$5/252))</f>
        <v>590877.48824977246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7"/>
      <c r="C59" s="7"/>
      <c r="D59" s="7"/>
      <c r="E59" s="7"/>
      <c r="F59" s="7"/>
      <c r="G59" s="7"/>
      <c r="H59" s="7"/>
      <c r="I59" s="41">
        <f t="shared" si="0"/>
        <v>138</v>
      </c>
      <c r="J59" s="41">
        <f>Simulador!$G$18*(Simulador!$F$18-100000/(1+Simulador!$C$8+$I59/10000)^(Simulador!$C$7/252))-Simulador!$G$19*(Simulador!$F$19-100000/(1+Simulador!$C$6+$I59/10000)^(Simulador!$C$5/252))</f>
        <v>595125.78827110108</v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7"/>
      <c r="G60" s="7"/>
      <c r="H60" s="7"/>
      <c r="I60" s="41">
        <f t="shared" si="0"/>
        <v>139</v>
      </c>
      <c r="J60" s="41">
        <f>Simulador!$G$18*(Simulador!$F$18-100000/(1+Simulador!$C$8+$I60/10000)^(Simulador!$C$7/252))-Simulador!$G$19*(Simulador!$F$19-100000/(1+Simulador!$C$6+$I60/10000)^(Simulador!$C$5/252))</f>
        <v>599373.16343953088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7"/>
      <c r="C61" s="7"/>
      <c r="D61" s="7"/>
      <c r="E61" s="7"/>
      <c r="F61" s="7"/>
      <c r="G61" s="7"/>
      <c r="H61" s="7"/>
      <c r="I61" s="41">
        <f t="shared" si="0"/>
        <v>140</v>
      </c>
      <c r="J61" s="41">
        <f>Simulador!$G$18*(Simulador!$F$18-100000/(1+Simulador!$C$8+$I61/10000)^(Simulador!$C$7/252))-Simulador!$G$19*(Simulador!$F$19-100000/(1+Simulador!$C$6+$I61/10000)^(Simulador!$C$5/252))</f>
        <v>603619.61402048334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7"/>
      <c r="C62" s="7"/>
      <c r="D62" s="7"/>
      <c r="E62" s="7"/>
      <c r="F62" s="7"/>
      <c r="G62" s="7"/>
      <c r="H62" s="7"/>
      <c r="I62" s="41">
        <f t="shared" si="0"/>
        <v>141</v>
      </c>
      <c r="J62" s="41">
        <f>Simulador!$G$18*(Simulador!$F$18-100000/(1+Simulador!$C$8+$I62/10000)^(Simulador!$C$7/252))-Simulador!$G$19*(Simulador!$F$19-100000/(1+Simulador!$C$6+$I62/10000)^(Simulador!$C$5/252))</f>
        <v>607865.14027920004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7"/>
      <c r="C63" s="7"/>
      <c r="D63" s="7"/>
      <c r="E63" s="7"/>
      <c r="F63" s="7"/>
      <c r="G63" s="7"/>
      <c r="H63" s="7"/>
      <c r="I63" s="41">
        <f t="shared" si="0"/>
        <v>142</v>
      </c>
      <c r="J63" s="41">
        <f>Simulador!$G$18*(Simulador!$F$18-100000/(1+Simulador!$C$8+$I63/10000)^(Simulador!$C$7/252))-Simulador!$G$19*(Simulador!$F$19-100000/(1+Simulador!$C$6+$I63/10000)^(Simulador!$C$5/252))</f>
        <v>612109.74248091853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7"/>
      <c r="C64" s="7"/>
      <c r="D64" s="7"/>
      <c r="E64" s="7"/>
      <c r="F64" s="7"/>
      <c r="G64" s="7"/>
      <c r="H64" s="7"/>
      <c r="I64" s="41">
        <f t="shared" si="0"/>
        <v>143</v>
      </c>
      <c r="J64" s="41">
        <f>Simulador!$G$18*(Simulador!$F$18-100000/(1+Simulador!$C$8+$I64/10000)^(Simulador!$C$7/252))-Simulador!$G$19*(Simulador!$F$19-100000/(1+Simulador!$C$6+$I64/10000)^(Simulador!$C$5/252))</f>
        <v>616353.42089070857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7"/>
      <c r="C65" s="7"/>
      <c r="D65" s="7"/>
      <c r="E65" s="7"/>
      <c r="F65" s="7"/>
      <c r="G65" s="7"/>
      <c r="H65" s="7"/>
      <c r="I65" s="41">
        <f t="shared" si="0"/>
        <v>144</v>
      </c>
      <c r="J65" s="41">
        <f>Simulador!$G$18*(Simulador!$F$18-100000/(1+Simulador!$C$8+$I65/10000)^(Simulador!$C$7/252))-Simulador!$G$19*(Simulador!$F$19-100000/(1+Simulador!$C$6+$I65/10000)^(Simulador!$C$5/252))</f>
        <v>620596.1757736007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7"/>
      <c r="C66" s="7"/>
      <c r="D66" s="7"/>
      <c r="E66" s="7"/>
      <c r="F66" s="7"/>
      <c r="G66" s="7"/>
      <c r="H66" s="7"/>
      <c r="I66" s="41">
        <f t="shared" si="0"/>
        <v>145</v>
      </c>
      <c r="J66" s="41">
        <f>Simulador!$G$18*(Simulador!$F$18-100000/(1+Simulador!$C$8+$I66/10000)^(Simulador!$C$7/252))-Simulador!$G$19*(Simulador!$F$19-100000/(1+Simulador!$C$6+$I66/10000)^(Simulador!$C$5/252))</f>
        <v>624838.00739443267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7"/>
      <c r="C67" s="7"/>
      <c r="D67" s="7"/>
      <c r="E67" s="7"/>
      <c r="F67" s="7"/>
      <c r="G67" s="7"/>
      <c r="H67" s="7"/>
      <c r="I67" s="41">
        <f t="shared" si="0"/>
        <v>146</v>
      </c>
      <c r="J67" s="41">
        <f>Simulador!$G$18*(Simulador!$F$18-100000/(1+Simulador!$C$8+$I67/10000)^(Simulador!$C$7/252))-Simulador!$G$19*(Simulador!$F$19-100000/(1+Simulador!$C$6+$I67/10000)^(Simulador!$C$5/252))</f>
        <v>629078.91601804865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7"/>
      <c r="C68" s="7"/>
      <c r="D68" s="7"/>
      <c r="E68" s="7"/>
      <c r="F68" s="7"/>
      <c r="G68" s="7"/>
      <c r="H68" s="7"/>
      <c r="I68" s="41">
        <f t="shared" si="0"/>
        <v>147</v>
      </c>
      <c r="J68" s="41">
        <f>Simulador!$G$18*(Simulador!$F$18-100000/(1+Simulador!$C$8+$I68/10000)^(Simulador!$C$7/252))-Simulador!$G$19*(Simulador!$F$19-100000/(1+Simulador!$C$6+$I68/10000)^(Simulador!$C$5/252))</f>
        <v>633318.90190915985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7"/>
      <c r="C69" s="7"/>
      <c r="D69" s="7"/>
      <c r="E69" s="7"/>
      <c r="F69" s="7"/>
      <c r="G69" s="7"/>
      <c r="H69" s="7"/>
      <c r="I69" s="41">
        <f t="shared" si="0"/>
        <v>148</v>
      </c>
      <c r="J69" s="41">
        <f>Simulador!$G$18*(Simulador!$F$18-100000/(1+Simulador!$C$8+$I69/10000)^(Simulador!$C$7/252))-Simulador!$G$19*(Simulador!$F$19-100000/(1+Simulador!$C$6+$I69/10000)^(Simulador!$C$5/252))</f>
        <v>637557.96533236059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7"/>
      <c r="C70" s="7"/>
      <c r="D70" s="7"/>
      <c r="E70" s="7"/>
      <c r="F70" s="7"/>
      <c r="G70" s="7"/>
      <c r="H70" s="7"/>
      <c r="I70" s="41">
        <f t="shared" si="0"/>
        <v>149</v>
      </c>
      <c r="J70" s="41">
        <f>Simulador!$G$18*(Simulador!$F$18-100000/(1+Simulador!$C$8+$I70/10000)^(Simulador!$C$7/252))-Simulador!$G$19*(Simulador!$F$19-100000/(1+Simulador!$C$6+$I70/10000)^(Simulador!$C$5/252))</f>
        <v>641796.10655219154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7"/>
      <c r="C71" s="7"/>
      <c r="D71" s="7"/>
      <c r="E71" s="7"/>
      <c r="F71" s="7"/>
      <c r="G71" s="7"/>
      <c r="H71" s="7"/>
      <c r="I71" s="41">
        <f t="shared" si="0"/>
        <v>150</v>
      </c>
      <c r="J71" s="41">
        <f>Simulador!$G$18*(Simulador!$F$18-100000/(1+Simulador!$C$8+$I71/10000)^(Simulador!$C$7/252))-Simulador!$G$19*(Simulador!$F$19-100000/(1+Simulador!$C$6+$I71/10000)^(Simulador!$C$5/252))</f>
        <v>646033.3258330113</v>
      </c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7"/>
      <c r="C72" s="7"/>
      <c r="D72" s="7"/>
      <c r="E72" s="7"/>
      <c r="F72" s="7"/>
      <c r="G72" s="7"/>
      <c r="H72" s="7"/>
      <c r="I72" s="41">
        <f t="shared" si="0"/>
        <v>151</v>
      </c>
      <c r="J72" s="41">
        <f>Simulador!$G$18*(Simulador!$F$18-100000/(1+Simulador!$C$8+$I72/10000)^(Simulador!$C$7/252))-Simulador!$G$19*(Simulador!$F$19-100000/(1+Simulador!$C$6+$I72/10000)^(Simulador!$C$5/252))</f>
        <v>650269.6234391887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7"/>
      <c r="C73" s="7"/>
      <c r="D73" s="7"/>
      <c r="E73" s="7"/>
      <c r="F73" s="7"/>
      <c r="G73" s="7"/>
      <c r="H73" s="7"/>
      <c r="I73" s="41">
        <f t="shared" si="0"/>
        <v>152</v>
      </c>
      <c r="J73" s="41">
        <f>Simulador!$G$18*(Simulador!$F$18-100000/(1+Simulador!$C$8+$I73/10000)^(Simulador!$C$7/252))-Simulador!$G$19*(Simulador!$F$19-100000/(1+Simulador!$C$6+$I73/10000)^(Simulador!$C$5/252))</f>
        <v>654504.99963494483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7"/>
      <c r="C74" s="7"/>
      <c r="D74" s="7"/>
      <c r="E74" s="7"/>
      <c r="F74" s="7"/>
      <c r="G74" s="7"/>
      <c r="H74" s="7"/>
      <c r="I74" s="41">
        <f t="shared" si="0"/>
        <v>153</v>
      </c>
      <c r="J74" s="41">
        <f>Simulador!$G$18*(Simulador!$F$18-100000/(1+Simulador!$C$8+$I74/10000)^(Simulador!$C$7/252))-Simulador!$G$19*(Simulador!$F$19-100000/(1+Simulador!$C$6+$I74/10000)^(Simulador!$C$5/252))</f>
        <v>658739.45468434668</v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7"/>
      <c r="C75" s="7"/>
      <c r="D75" s="7"/>
      <c r="E75" s="7"/>
      <c r="F75" s="7"/>
      <c r="G75" s="7"/>
      <c r="H75" s="7"/>
      <c r="I75" s="41">
        <f t="shared" si="0"/>
        <v>154</v>
      </c>
      <c r="J75" s="41">
        <f>Simulador!$G$18*(Simulador!$F$18-100000/(1+Simulador!$C$8+$I75/10000)^(Simulador!$C$7/252))-Simulador!$G$19*(Simulador!$F$19-100000/(1+Simulador!$C$6+$I75/10000)^(Simulador!$C$5/252))</f>
        <v>662972.98885147576</v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7"/>
      <c r="C76" s="7"/>
      <c r="D76" s="7"/>
      <c r="E76" s="7"/>
      <c r="F76" s="7"/>
      <c r="G76" s="7"/>
      <c r="H76" s="7"/>
      <c r="I76" s="41">
        <f t="shared" si="0"/>
        <v>155</v>
      </c>
      <c r="J76" s="41">
        <f>Simulador!$G$18*(Simulador!$F$18-100000/(1+Simulador!$C$8+$I76/10000)^(Simulador!$C$7/252))-Simulador!$G$19*(Simulador!$F$19-100000/(1+Simulador!$C$6+$I76/10000)^(Simulador!$C$5/252))</f>
        <v>667205.60240023059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7"/>
      <c r="C77" s="7"/>
      <c r="D77" s="7"/>
      <c r="E77" s="7"/>
      <c r="F77" s="7"/>
      <c r="G77" s="7"/>
      <c r="H77" s="7"/>
      <c r="I77" s="41">
        <f t="shared" si="0"/>
        <v>156</v>
      </c>
      <c r="J77" s="41">
        <f>Simulador!$G$18*(Simulador!$F$18-100000/(1+Simulador!$C$8+$I77/10000)^(Simulador!$C$7/252))-Simulador!$G$19*(Simulador!$F$19-100000/(1+Simulador!$C$6+$I77/10000)^(Simulador!$C$5/252))</f>
        <v>671437.29559445591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7"/>
      <c r="C78" s="7"/>
      <c r="D78" s="7"/>
      <c r="E78" s="7"/>
      <c r="F78" s="7"/>
      <c r="G78" s="7"/>
      <c r="H78" s="7"/>
      <c r="I78" s="41">
        <f t="shared" si="0"/>
        <v>157</v>
      </c>
      <c r="J78" s="41">
        <f>Simulador!$G$18*(Simulador!$F$18-100000/(1+Simulador!$C$8+$I78/10000)^(Simulador!$C$7/252))-Simulador!$G$19*(Simulador!$F$19-100000/(1+Simulador!$C$6+$I78/10000)^(Simulador!$C$5/252))</f>
        <v>675668.06869789504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7"/>
      <c r="C79" s="7"/>
      <c r="D79" s="7"/>
      <c r="E79" s="7"/>
      <c r="F79" s="7"/>
      <c r="G79" s="7"/>
      <c r="H79" s="7"/>
      <c r="I79" s="41">
        <f t="shared" si="0"/>
        <v>158</v>
      </c>
      <c r="J79" s="41">
        <f>Simulador!$G$18*(Simulador!$F$18-100000/(1+Simulador!$C$8+$I79/10000)^(Simulador!$C$7/252))-Simulador!$G$19*(Simulador!$F$19-100000/(1+Simulador!$C$6+$I79/10000)^(Simulador!$C$5/252))</f>
        <v>679897.92197419005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7"/>
      <c r="C80" s="7"/>
      <c r="D80" s="7"/>
      <c r="E80" s="7"/>
      <c r="F80" s="7"/>
      <c r="G80" s="7"/>
      <c r="H80" s="7"/>
      <c r="I80" s="41">
        <f t="shared" si="0"/>
        <v>159</v>
      </c>
      <c r="J80" s="41">
        <f>Simulador!$G$18*(Simulador!$F$18-100000/(1+Simulador!$C$8+$I80/10000)^(Simulador!$C$7/252))-Simulador!$G$19*(Simulador!$F$19-100000/(1+Simulador!$C$6+$I80/10000)^(Simulador!$C$5/252))</f>
        <v>684126.85568686516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7"/>
      <c r="C81" s="7"/>
      <c r="D81" s="7"/>
      <c r="E81" s="7"/>
      <c r="F81" s="7"/>
      <c r="G81" s="7"/>
      <c r="H81" s="7"/>
      <c r="I81" s="41">
        <f t="shared" si="0"/>
        <v>160</v>
      </c>
      <c r="J81" s="41">
        <f>Simulador!$G$18*(Simulador!$F$18-100000/(1+Simulador!$C$8+$I81/10000)^(Simulador!$C$7/252))-Simulador!$G$19*(Simulador!$F$19-100000/(1+Simulador!$C$6+$I81/10000)^(Simulador!$C$5/252))</f>
        <v>688354.87009935779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7"/>
      <c r="C82" s="7"/>
      <c r="D82" s="7"/>
      <c r="E82" s="7"/>
      <c r="F82" s="7"/>
      <c r="G82" s="7"/>
      <c r="H82" s="7"/>
      <c r="I82" s="41">
        <f t="shared" si="0"/>
        <v>161</v>
      </c>
      <c r="J82" s="41">
        <f>Simulador!$G$18*(Simulador!$F$18-100000/(1+Simulador!$C$8+$I82/10000)^(Simulador!$C$7/252))-Simulador!$G$19*(Simulador!$F$19-100000/(1+Simulador!$C$6+$I82/10000)^(Simulador!$C$5/252))</f>
        <v>692581.96547506889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7"/>
      <c r="C83" s="7"/>
      <c r="D83" s="7"/>
      <c r="E83" s="7"/>
      <c r="F83" s="7"/>
      <c r="G83" s="7"/>
      <c r="H83" s="7"/>
      <c r="I83" s="41">
        <f t="shared" si="0"/>
        <v>162</v>
      </c>
      <c r="J83" s="41">
        <f>Simulador!$G$18*(Simulador!$F$18-100000/(1+Simulador!$C$8+$I83/10000)^(Simulador!$C$7/252))-Simulador!$G$19*(Simulador!$F$19-100000/(1+Simulador!$C$6+$I83/10000)^(Simulador!$C$5/252))</f>
        <v>696808.14207717148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7"/>
      <c r="C84" s="7"/>
      <c r="D84" s="7"/>
      <c r="E84" s="7"/>
      <c r="F84" s="7"/>
      <c r="G84" s="7"/>
      <c r="H84" s="7"/>
      <c r="I84" s="41">
        <f t="shared" si="0"/>
        <v>163</v>
      </c>
      <c r="J84" s="41">
        <f>Simulador!$G$18*(Simulador!$F$18-100000/(1+Simulador!$C$8+$I84/10000)^(Simulador!$C$7/252))-Simulador!$G$19*(Simulador!$F$19-100000/(1+Simulador!$C$6+$I84/10000)^(Simulador!$C$5/252))</f>
        <v>701033.40016889258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7"/>
      <c r="C85" s="7"/>
      <c r="D85" s="7"/>
      <c r="E85" s="7"/>
      <c r="F85" s="7"/>
      <c r="G85" s="7"/>
      <c r="H85" s="7"/>
      <c r="I85" s="41">
        <f t="shared" si="0"/>
        <v>164</v>
      </c>
      <c r="J85" s="41">
        <f>Simulador!$G$18*(Simulador!$F$18-100000/(1+Simulador!$C$8+$I85/10000)^(Simulador!$C$7/252))-Simulador!$G$19*(Simulador!$F$19-100000/(1+Simulador!$C$6+$I85/10000)^(Simulador!$C$5/252))</f>
        <v>705257.74001326656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7"/>
      <c r="C86" s="7"/>
      <c r="D86" s="7"/>
      <c r="E86" s="7"/>
      <c r="F86" s="7"/>
      <c r="G86" s="7"/>
      <c r="H86" s="7"/>
      <c r="I86" s="41">
        <f t="shared" si="0"/>
        <v>165</v>
      </c>
      <c r="J86" s="41">
        <f>Simulador!$G$18*(Simulador!$F$18-100000/(1+Simulador!$C$8+$I86/10000)^(Simulador!$C$7/252))-Simulador!$G$19*(Simulador!$F$19-100000/(1+Simulador!$C$6+$I86/10000)^(Simulador!$C$5/252))</f>
        <v>709481.16187323758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7"/>
      <c r="C87" s="7"/>
      <c r="D87" s="7"/>
      <c r="E87" s="7"/>
      <c r="F87" s="7"/>
      <c r="G87" s="7"/>
      <c r="H87" s="7"/>
      <c r="I87" s="41">
        <f t="shared" ref="I87:I150" si="1">I86+1</f>
        <v>166</v>
      </c>
      <c r="J87" s="41">
        <f>Simulador!$G$18*(Simulador!$F$18-100000/(1+Simulador!$C$8+$I87/10000)^(Simulador!$C$7/252))-Simulador!$G$19*(Simulador!$F$19-100000/(1+Simulador!$C$6+$I87/10000)^(Simulador!$C$5/252))</f>
        <v>713703.66601171554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7"/>
      <c r="C88" s="7"/>
      <c r="D88" s="7"/>
      <c r="E88" s="7"/>
      <c r="F88" s="7"/>
      <c r="G88" s="7"/>
      <c r="H88" s="7"/>
      <c r="I88" s="41">
        <f t="shared" si="1"/>
        <v>167</v>
      </c>
      <c r="J88" s="41">
        <f>Simulador!$G$18*(Simulador!$F$18-100000/(1+Simulador!$C$8+$I88/10000)^(Simulador!$C$7/252))-Simulador!$G$19*(Simulador!$F$19-100000/(1+Simulador!$C$6+$I88/10000)^(Simulador!$C$5/252))</f>
        <v>717925.25269142759</v>
      </c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7"/>
      <c r="C89" s="7"/>
      <c r="D89" s="7"/>
      <c r="E89" s="7"/>
      <c r="F89" s="7"/>
      <c r="G89" s="7"/>
      <c r="H89" s="7"/>
      <c r="I89" s="41">
        <f t="shared" si="1"/>
        <v>168</v>
      </c>
      <c r="J89" s="41">
        <f>Simulador!$G$18*(Simulador!$F$18-100000/(1+Simulador!$C$8+$I89/10000)^(Simulador!$C$7/252))-Simulador!$G$19*(Simulador!$F$19-100000/(1+Simulador!$C$6+$I89/10000)^(Simulador!$C$5/252))</f>
        <v>722145.9221750634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7"/>
      <c r="C90" s="7"/>
      <c r="D90" s="7"/>
      <c r="E90" s="7"/>
      <c r="F90" s="7"/>
      <c r="G90" s="7"/>
      <c r="H90" s="7"/>
      <c r="I90" s="41">
        <f t="shared" si="1"/>
        <v>169</v>
      </c>
      <c r="J90" s="41">
        <f>Simulador!$G$18*(Simulador!$F$18-100000/(1+Simulador!$C$8+$I90/10000)^(Simulador!$C$7/252))-Simulador!$G$19*(Simulador!$F$19-100000/(1+Simulador!$C$6+$I90/10000)^(Simulador!$C$5/252))</f>
        <v>726365.67472517863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7"/>
      <c r="C91" s="7"/>
      <c r="D91" s="7"/>
      <c r="E91" s="7"/>
      <c r="F91" s="7"/>
      <c r="G91" s="7"/>
      <c r="H91" s="7"/>
      <c r="I91" s="41">
        <f t="shared" si="1"/>
        <v>170</v>
      </c>
      <c r="J91" s="41">
        <f>Simulador!$G$18*(Simulador!$F$18-100000/(1+Simulador!$C$8+$I91/10000)^(Simulador!$C$7/252))-Simulador!$G$19*(Simulador!$F$19-100000/(1+Simulador!$C$6+$I91/10000)^(Simulador!$C$5/252))</f>
        <v>730584.51060430764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7"/>
      <c r="C92" s="7"/>
      <c r="D92" s="7"/>
      <c r="E92" s="7"/>
      <c r="F92" s="7"/>
      <c r="G92" s="7"/>
      <c r="H92" s="7"/>
      <c r="I92" s="41">
        <f t="shared" si="1"/>
        <v>171</v>
      </c>
      <c r="J92" s="41">
        <f>Simulador!$G$18*(Simulador!$F$18-100000/(1+Simulador!$C$8+$I92/10000)^(Simulador!$C$7/252))-Simulador!$G$19*(Simulador!$F$19-100000/(1+Simulador!$C$6+$I92/10000)^(Simulador!$C$5/252))</f>
        <v>734802.43007478793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7"/>
      <c r="C93" s="7"/>
      <c r="D93" s="7"/>
      <c r="E93" s="7"/>
      <c r="F93" s="7"/>
      <c r="G93" s="7"/>
      <c r="H93" s="7"/>
      <c r="I93" s="41">
        <f t="shared" si="1"/>
        <v>172</v>
      </c>
      <c r="J93" s="41">
        <f>Simulador!$G$18*(Simulador!$F$18-100000/(1+Simulador!$C$8+$I93/10000)^(Simulador!$C$7/252))-Simulador!$G$19*(Simulador!$F$19-100000/(1+Simulador!$C$6+$I93/10000)^(Simulador!$C$5/252))</f>
        <v>739019.43339895038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7"/>
      <c r="C94" s="7"/>
      <c r="D94" s="7"/>
      <c r="E94" s="7"/>
      <c r="F94" s="7"/>
      <c r="G94" s="7"/>
      <c r="H94" s="7"/>
      <c r="I94" s="41">
        <f t="shared" si="1"/>
        <v>173</v>
      </c>
      <c r="J94" s="41">
        <f>Simulador!$G$18*(Simulador!$F$18-100000/(1+Simulador!$C$8+$I94/10000)^(Simulador!$C$7/252))-Simulador!$G$19*(Simulador!$F$19-100000/(1+Simulador!$C$6+$I94/10000)^(Simulador!$C$5/252))</f>
        <v>743235.52083894412</v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7"/>
      <c r="C95" s="7"/>
      <c r="D95" s="7"/>
      <c r="E95" s="7"/>
      <c r="F95" s="7"/>
      <c r="G95" s="7"/>
      <c r="H95" s="7"/>
      <c r="I95" s="41">
        <f t="shared" si="1"/>
        <v>174</v>
      </c>
      <c r="J95" s="41">
        <f>Simulador!$G$18*(Simulador!$F$18-100000/(1+Simulador!$C$8+$I95/10000)^(Simulador!$C$7/252))-Simulador!$G$19*(Simulador!$F$19-100000/(1+Simulador!$C$6+$I95/10000)^(Simulador!$C$5/252))</f>
        <v>747450.69265688106</v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7"/>
      <c r="C96" s="7"/>
      <c r="D96" s="7"/>
      <c r="E96" s="7"/>
      <c r="F96" s="7"/>
      <c r="G96" s="7"/>
      <c r="H96" s="7"/>
      <c r="I96" s="41">
        <f t="shared" si="1"/>
        <v>175</v>
      </c>
      <c r="J96" s="41">
        <f>Simulador!$G$18*(Simulador!$F$18-100000/(1+Simulador!$C$8+$I96/10000)^(Simulador!$C$7/252))-Simulador!$G$19*(Simulador!$F$19-100000/(1+Simulador!$C$6+$I96/10000)^(Simulador!$C$5/252))</f>
        <v>751664.94911477156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7"/>
      <c r="C97" s="7"/>
      <c r="D97" s="7"/>
      <c r="E97" s="7"/>
      <c r="F97" s="7"/>
      <c r="G97" s="7"/>
      <c r="H97" s="7"/>
      <c r="I97" s="41">
        <f t="shared" si="1"/>
        <v>176</v>
      </c>
      <c r="J97" s="41">
        <f>Simulador!$G$18*(Simulador!$F$18-100000/(1+Simulador!$C$8+$I97/10000)^(Simulador!$C$7/252))-Simulador!$G$19*(Simulador!$F$19-100000/(1+Simulador!$C$6+$I97/10000)^(Simulador!$C$5/252))</f>
        <v>755878.29047450924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7"/>
      <c r="C98" s="7"/>
      <c r="D98" s="7"/>
      <c r="E98" s="7"/>
      <c r="F98" s="7"/>
      <c r="G98" s="7"/>
      <c r="H98" s="7"/>
      <c r="I98" s="41">
        <f t="shared" si="1"/>
        <v>177</v>
      </c>
      <c r="J98" s="41">
        <f>Simulador!$G$18*(Simulador!$F$18-100000/(1+Simulador!$C$8+$I98/10000)^(Simulador!$C$7/252))-Simulador!$G$19*(Simulador!$F$19-100000/(1+Simulador!$C$6+$I98/10000)^(Simulador!$C$5/252))</f>
        <v>760090.71699791658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7"/>
      <c r="C99" s="7"/>
      <c r="D99" s="7"/>
      <c r="E99" s="7"/>
      <c r="F99" s="7"/>
      <c r="G99" s="7"/>
      <c r="H99" s="7"/>
      <c r="I99" s="41">
        <f t="shared" si="1"/>
        <v>178</v>
      </c>
      <c r="J99" s="41">
        <f>Simulador!$G$18*(Simulador!$F$18-100000/(1+Simulador!$C$8+$I99/10000)^(Simulador!$C$7/252))-Simulador!$G$19*(Simulador!$F$19-100000/(1+Simulador!$C$6+$I99/10000)^(Simulador!$C$5/252))</f>
        <v>764302.22894668463</v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7"/>
      <c r="C100" s="7"/>
      <c r="D100" s="7"/>
      <c r="E100" s="7"/>
      <c r="F100" s="7"/>
      <c r="G100" s="7"/>
      <c r="H100" s="7"/>
      <c r="I100" s="41">
        <f t="shared" si="1"/>
        <v>179</v>
      </c>
      <c r="J100" s="41">
        <f>Simulador!$G$18*(Simulador!$F$18-100000/(1+Simulador!$C$8+$I100/10000)^(Simulador!$C$7/252))-Simulador!$G$19*(Simulador!$F$19-100000/(1+Simulador!$C$6+$I100/10000)^(Simulador!$C$5/252))</f>
        <v>768512.82658243191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7"/>
      <c r="C101" s="7"/>
      <c r="D101" s="7"/>
      <c r="E101" s="7"/>
      <c r="F101" s="7"/>
      <c r="G101" s="7"/>
      <c r="H101" s="7"/>
      <c r="I101" s="41">
        <f t="shared" si="1"/>
        <v>180</v>
      </c>
      <c r="J101" s="41">
        <f>Simulador!$G$18*(Simulador!$F$18-100000/(1+Simulador!$C$8+$I101/10000)^(Simulador!$C$7/252))-Simulador!$G$19*(Simulador!$F$19-100000/(1+Simulador!$C$6+$I101/10000)^(Simulador!$C$5/252))</f>
        <v>772722.51016670989</v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7"/>
      <c r="C102" s="7"/>
      <c r="D102" s="7"/>
      <c r="E102" s="7"/>
      <c r="F102" s="7"/>
      <c r="G102" s="7"/>
      <c r="H102" s="7"/>
      <c r="I102" s="41">
        <f t="shared" si="1"/>
        <v>181</v>
      </c>
      <c r="J102" s="41">
        <f>Simulador!$G$18*(Simulador!$F$18-100000/(1+Simulador!$C$8+$I102/10000)^(Simulador!$C$7/252))-Simulador!$G$19*(Simulador!$F$19-100000/(1+Simulador!$C$6+$I102/10000)^(Simulador!$C$5/252))</f>
        <v>776931.2799609201</v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7"/>
      <c r="C103" s="7"/>
      <c r="D103" s="7"/>
      <c r="E103" s="7"/>
      <c r="F103" s="7"/>
      <c r="G103" s="7"/>
      <c r="H103" s="7"/>
      <c r="I103" s="41">
        <f t="shared" si="1"/>
        <v>182</v>
      </c>
      <c r="J103" s="41">
        <f>Simulador!$G$18*(Simulador!$F$18-100000/(1+Simulador!$C$8+$I103/10000)^(Simulador!$C$7/252))-Simulador!$G$19*(Simulador!$F$19-100000/(1+Simulador!$C$6+$I103/10000)^(Simulador!$C$5/252))</f>
        <v>781139.1362263927</v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7"/>
      <c r="C104" s="7"/>
      <c r="D104" s="7"/>
      <c r="E104" s="7"/>
      <c r="F104" s="7"/>
      <c r="G104" s="7"/>
      <c r="H104" s="7"/>
      <c r="I104" s="41">
        <f t="shared" si="1"/>
        <v>183</v>
      </c>
      <c r="J104" s="41">
        <f>Simulador!$G$18*(Simulador!$F$18-100000/(1+Simulador!$C$8+$I104/10000)^(Simulador!$C$7/252))-Simulador!$G$19*(Simulador!$F$19-100000/(1+Simulador!$C$6+$I104/10000)^(Simulador!$C$5/252))</f>
        <v>785346.07922435855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7"/>
      <c r="C105" s="7"/>
      <c r="D105" s="7"/>
      <c r="E105" s="7"/>
      <c r="F105" s="7"/>
      <c r="G105" s="7"/>
      <c r="H105" s="7"/>
      <c r="I105" s="41">
        <f t="shared" si="1"/>
        <v>184</v>
      </c>
      <c r="J105" s="41">
        <f>Simulador!$G$18*(Simulador!$F$18-100000/(1+Simulador!$C$8+$I105/10000)^(Simulador!$C$7/252))-Simulador!$G$19*(Simulador!$F$19-100000/(1+Simulador!$C$6+$I105/10000)^(Simulador!$C$5/252))</f>
        <v>789552.10921597632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">
      <c r="A106" s="7"/>
      <c r="B106" s="7"/>
      <c r="C106" s="7"/>
      <c r="D106" s="7"/>
      <c r="E106" s="7"/>
      <c r="F106" s="7"/>
      <c r="G106" s="7"/>
      <c r="H106" s="7"/>
      <c r="I106" s="41">
        <f t="shared" si="1"/>
        <v>185</v>
      </c>
      <c r="J106" s="41">
        <f>Simulador!$G$18*(Simulador!$F$18-100000/(1+Simulador!$C$8+$I106/10000)^(Simulador!$C$7/252))-Simulador!$G$19*(Simulador!$F$19-100000/(1+Simulador!$C$6+$I106/10000)^(Simulador!$C$5/252))</f>
        <v>793757.22646227514</v>
      </c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7"/>
      <c r="C107" s="7"/>
      <c r="D107" s="7"/>
      <c r="E107" s="7"/>
      <c r="F107" s="7"/>
      <c r="G107" s="7"/>
      <c r="H107" s="7"/>
      <c r="I107" s="41">
        <f t="shared" si="1"/>
        <v>186</v>
      </c>
      <c r="J107" s="41">
        <f>Simulador!$G$18*(Simulador!$F$18-100000/(1+Simulador!$C$8+$I107/10000)^(Simulador!$C$7/252))-Simulador!$G$19*(Simulador!$F$19-100000/(1+Simulador!$C$6+$I107/10000)^(Simulador!$C$5/252))</f>
        <v>797961.43122419459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">
      <c r="A108" s="7"/>
      <c r="B108" s="7"/>
      <c r="C108" s="7"/>
      <c r="D108" s="7"/>
      <c r="E108" s="7"/>
      <c r="F108" s="7"/>
      <c r="G108" s="7"/>
      <c r="H108" s="7"/>
      <c r="I108" s="41">
        <f t="shared" si="1"/>
        <v>187</v>
      </c>
      <c r="J108" s="41">
        <f>Simulador!$G$18*(Simulador!$F$18-100000/(1+Simulador!$C$8+$I108/10000)^(Simulador!$C$7/252))-Simulador!$G$19*(Simulador!$F$19-100000/(1+Simulador!$C$6+$I108/10000)^(Simulador!$C$5/252))</f>
        <v>802164.72376257554</v>
      </c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7"/>
      <c r="C109" s="7"/>
      <c r="D109" s="7"/>
      <c r="E109" s="7"/>
      <c r="F109" s="7"/>
      <c r="G109" s="7"/>
      <c r="H109" s="7"/>
      <c r="I109" s="41">
        <f t="shared" si="1"/>
        <v>188</v>
      </c>
      <c r="J109" s="41">
        <f>Simulador!$G$18*(Simulador!$F$18-100000/(1+Simulador!$C$8+$I109/10000)^(Simulador!$C$7/252))-Simulador!$G$19*(Simulador!$F$19-100000/(1+Simulador!$C$6+$I109/10000)^(Simulador!$C$5/252))</f>
        <v>806367.10433821788</v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7"/>
      <c r="C110" s="7"/>
      <c r="D110" s="7"/>
      <c r="E110" s="7"/>
      <c r="F110" s="7"/>
      <c r="G110" s="7"/>
      <c r="H110" s="7"/>
      <c r="I110" s="41">
        <f t="shared" si="1"/>
        <v>189</v>
      </c>
      <c r="J110" s="41">
        <f>Simulador!$G$18*(Simulador!$F$18-100000/(1+Simulador!$C$8+$I110/10000)^(Simulador!$C$7/252))-Simulador!$G$19*(Simulador!$F$19-100000/(1+Simulador!$C$6+$I110/10000)^(Simulador!$C$5/252))</f>
        <v>810568.57321176003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7"/>
      <c r="C111" s="7"/>
      <c r="D111" s="7"/>
      <c r="E111" s="7"/>
      <c r="F111" s="7"/>
      <c r="G111" s="7"/>
      <c r="H111" s="7"/>
      <c r="I111" s="41">
        <f t="shared" si="1"/>
        <v>190</v>
      </c>
      <c r="J111" s="41">
        <f>Simulador!$G$18*(Simulador!$F$18-100000/(1+Simulador!$C$8+$I111/10000)^(Simulador!$C$7/252))-Simulador!$G$19*(Simulador!$F$19-100000/(1+Simulador!$C$6+$I111/10000)^(Simulador!$C$5/252))</f>
        <v>814769.13064376905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">
      <c r="A112" s="7"/>
      <c r="B112" s="7"/>
      <c r="C112" s="7"/>
      <c r="D112" s="7"/>
      <c r="E112" s="7"/>
      <c r="F112" s="7"/>
      <c r="G112" s="7"/>
      <c r="H112" s="7"/>
      <c r="I112" s="41">
        <f t="shared" si="1"/>
        <v>191</v>
      </c>
      <c r="J112" s="41">
        <f>Simulador!$G$18*(Simulador!$F$18-100000/(1+Simulador!$C$8+$I112/10000)^(Simulador!$C$7/252))-Simulador!$G$19*(Simulador!$F$19-100000/(1+Simulador!$C$6+$I112/10000)^(Simulador!$C$5/252))</f>
        <v>818968.7768946779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7"/>
      <c r="C113" s="7"/>
      <c r="D113" s="7"/>
      <c r="E113" s="7"/>
      <c r="F113" s="7"/>
      <c r="G113" s="7"/>
      <c r="H113" s="7"/>
      <c r="I113" s="41">
        <f t="shared" si="1"/>
        <v>192</v>
      </c>
      <c r="J113" s="41">
        <f>Simulador!$G$18*(Simulador!$F$18-100000/(1+Simulador!$C$8+$I113/10000)^(Simulador!$C$7/252))-Simulador!$G$19*(Simulador!$F$19-100000/(1+Simulador!$C$6+$I113/10000)^(Simulador!$C$5/252))</f>
        <v>823167.51222491486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7"/>
      <c r="C114" s="7"/>
      <c r="D114" s="7"/>
      <c r="E114" s="7"/>
      <c r="F114" s="7"/>
      <c r="G114" s="7"/>
      <c r="H114" s="7"/>
      <c r="I114" s="41">
        <f t="shared" si="1"/>
        <v>193</v>
      </c>
      <c r="J114" s="41">
        <f>Simulador!$G$18*(Simulador!$F$18-100000/(1+Simulador!$C$8+$I114/10000)^(Simulador!$C$7/252))-Simulador!$G$19*(Simulador!$F$19-100000/(1+Simulador!$C$6+$I114/10000)^(Simulador!$C$5/252))</f>
        <v>827365.33689474117</v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7"/>
      <c r="C115" s="7"/>
      <c r="D115" s="7"/>
      <c r="E115" s="7"/>
      <c r="F115" s="7"/>
      <c r="G115" s="7"/>
      <c r="H115" s="7"/>
      <c r="I115" s="41">
        <f t="shared" si="1"/>
        <v>194</v>
      </c>
      <c r="J115" s="41">
        <f>Simulador!$G$18*(Simulador!$F$18-100000/(1+Simulador!$C$8+$I115/10000)^(Simulador!$C$7/252))-Simulador!$G$19*(Simulador!$F$19-100000/(1+Simulador!$C$6+$I115/10000)^(Simulador!$C$5/252))</f>
        <v>831562.25116433413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7"/>
      <c r="C116" s="7"/>
      <c r="D116" s="7"/>
      <c r="E116" s="7"/>
      <c r="F116" s="7"/>
      <c r="G116" s="7"/>
      <c r="H116" s="7"/>
      <c r="I116" s="41">
        <f t="shared" si="1"/>
        <v>195</v>
      </c>
      <c r="J116" s="41">
        <f>Simulador!$G$18*(Simulador!$F$18-100000/(1+Simulador!$C$8+$I116/10000)^(Simulador!$C$7/252))-Simulador!$G$19*(Simulador!$F$19-100000/(1+Simulador!$C$6+$I116/10000)^(Simulador!$C$5/252))</f>
        <v>835758.2552937686</v>
      </c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7"/>
      <c r="C117" s="7"/>
      <c r="D117" s="7"/>
      <c r="E117" s="7"/>
      <c r="F117" s="7"/>
      <c r="G117" s="7"/>
      <c r="H117" s="7"/>
      <c r="I117" s="41">
        <f t="shared" si="1"/>
        <v>196</v>
      </c>
      <c r="J117" s="41">
        <f>Simulador!$G$18*(Simulador!$F$18-100000/(1+Simulador!$C$8+$I117/10000)^(Simulador!$C$7/252))-Simulador!$G$19*(Simulador!$F$19-100000/(1+Simulador!$C$6+$I117/10000)^(Simulador!$C$5/252))</f>
        <v>839953.34954308358</v>
      </c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7"/>
      <c r="C118" s="7"/>
      <c r="D118" s="7"/>
      <c r="E118" s="7"/>
      <c r="F118" s="7"/>
      <c r="G118" s="7"/>
      <c r="H118" s="7"/>
      <c r="I118" s="41">
        <f t="shared" si="1"/>
        <v>197</v>
      </c>
      <c r="J118" s="41">
        <f>Simulador!$G$18*(Simulador!$F$18-100000/(1+Simulador!$C$8+$I118/10000)^(Simulador!$C$7/252))-Simulador!$G$19*(Simulador!$F$19-100000/(1+Simulador!$C$6+$I118/10000)^(Simulador!$C$5/252))</f>
        <v>844147.53417211911</v>
      </c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7"/>
      <c r="C119" s="7"/>
      <c r="D119" s="7"/>
      <c r="E119" s="7"/>
      <c r="F119" s="7"/>
      <c r="G119" s="7"/>
      <c r="H119" s="7"/>
      <c r="I119" s="41">
        <f t="shared" si="1"/>
        <v>198</v>
      </c>
      <c r="J119" s="41">
        <f>Simulador!$G$18*(Simulador!$F$18-100000/(1+Simulador!$C$8+$I119/10000)^(Simulador!$C$7/252))-Simulador!$G$19*(Simulador!$F$19-100000/(1+Simulador!$C$6+$I119/10000)^(Simulador!$C$5/252))</f>
        <v>848340.8094407249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7"/>
      <c r="C120" s="7"/>
      <c r="D120" s="7"/>
      <c r="E120" s="7"/>
      <c r="F120" s="7"/>
      <c r="G120" s="7"/>
      <c r="H120" s="7"/>
      <c r="I120" s="41">
        <f t="shared" si="1"/>
        <v>199</v>
      </c>
      <c r="J120" s="41">
        <f>Simulador!$G$18*(Simulador!$F$18-100000/(1+Simulador!$C$8+$I120/10000)^(Simulador!$C$7/252))-Simulador!$G$19*(Simulador!$F$19-100000/(1+Simulador!$C$6+$I120/10000)^(Simulador!$C$5/252))</f>
        <v>852533.17560860259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7"/>
      <c r="C121" s="7"/>
      <c r="D121" s="7"/>
      <c r="E121" s="7"/>
      <c r="F121" s="7"/>
      <c r="G121" s="7"/>
      <c r="H121" s="7"/>
      <c r="I121" s="41">
        <f t="shared" si="1"/>
        <v>200</v>
      </c>
      <c r="J121" s="41">
        <f>Simulador!$G$18*(Simulador!$F$18-100000/(1+Simulador!$C$8+$I121/10000)^(Simulador!$C$7/252))-Simulador!$G$19*(Simulador!$F$19-100000/(1+Simulador!$C$6+$I121/10000)^(Simulador!$C$5/252))</f>
        <v>856724.63293535262</v>
      </c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7"/>
      <c r="C122" s="7"/>
      <c r="D122" s="7"/>
      <c r="E122" s="7"/>
      <c r="F122" s="7"/>
      <c r="G122" s="7"/>
      <c r="H122" s="7"/>
      <c r="I122" s="41">
        <f t="shared" si="1"/>
        <v>201</v>
      </c>
      <c r="J122" s="41">
        <f>Simulador!$G$18*(Simulador!$F$18-100000/(1+Simulador!$C$8+$I122/10000)^(Simulador!$C$7/252))-Simulador!$G$19*(Simulador!$F$19-100000/(1+Simulador!$C$6+$I122/10000)^(Simulador!$C$5/252))</f>
        <v>860915.18168051937</v>
      </c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7"/>
      <c r="C123" s="7"/>
      <c r="D123" s="7"/>
      <c r="E123" s="7"/>
      <c r="F123" s="7"/>
      <c r="G123" s="7"/>
      <c r="H123" s="7"/>
      <c r="I123" s="41">
        <f t="shared" si="1"/>
        <v>202</v>
      </c>
      <c r="J123" s="41">
        <f>Simulador!$G$18*(Simulador!$F$18-100000/(1+Simulador!$C$8+$I123/10000)^(Simulador!$C$7/252))-Simulador!$G$19*(Simulador!$F$19-100000/(1+Simulador!$C$6+$I123/10000)^(Simulador!$C$5/252))</f>
        <v>865104.82210346882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">
      <c r="A124" s="7"/>
      <c r="B124" s="7"/>
      <c r="C124" s="7"/>
      <c r="D124" s="7"/>
      <c r="E124" s="7"/>
      <c r="F124" s="7"/>
      <c r="G124" s="7"/>
      <c r="H124" s="7"/>
      <c r="I124" s="41">
        <f t="shared" si="1"/>
        <v>203</v>
      </c>
      <c r="J124" s="41">
        <f>Simulador!$G$18*(Simulador!$F$18-100000/(1+Simulador!$C$8+$I124/10000)^(Simulador!$C$7/252))-Simulador!$G$19*(Simulador!$F$19-100000/(1+Simulador!$C$6+$I124/10000)^(Simulador!$C$5/252))</f>
        <v>869293.55446359224</v>
      </c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7"/>
      <c r="C125" s="7"/>
      <c r="D125" s="7"/>
      <c r="E125" s="7"/>
      <c r="F125" s="7"/>
      <c r="G125" s="7"/>
      <c r="H125" s="7"/>
      <c r="I125" s="41">
        <f t="shared" si="1"/>
        <v>204</v>
      </c>
      <c r="J125" s="41">
        <f>Simulador!$G$18*(Simulador!$F$18-100000/(1+Simulador!$C$8+$I125/10000)^(Simulador!$C$7/252))-Simulador!$G$19*(Simulador!$F$19-100000/(1+Simulador!$C$6+$I125/10000)^(Simulador!$C$5/252))</f>
        <v>873481.37902009732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7"/>
      <c r="C126" s="7"/>
      <c r="D126" s="7"/>
      <c r="E126" s="7"/>
      <c r="F126" s="7"/>
      <c r="G126" s="7"/>
      <c r="H126" s="7"/>
      <c r="I126" s="41">
        <f t="shared" si="1"/>
        <v>205</v>
      </c>
      <c r="J126" s="41">
        <f>Simulador!$G$18*(Simulador!$F$18-100000/(1+Simulador!$C$8+$I126/10000)^(Simulador!$C$7/252))-Simulador!$G$19*(Simulador!$F$19-100000/(1+Simulador!$C$6+$I126/10000)^(Simulador!$C$5/252))</f>
        <v>877668.29603211069</v>
      </c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7"/>
      <c r="C127" s="7"/>
      <c r="D127" s="7"/>
      <c r="E127" s="7"/>
      <c r="F127" s="7"/>
      <c r="G127" s="7"/>
      <c r="H127" s="7"/>
      <c r="I127" s="41">
        <f t="shared" si="1"/>
        <v>206</v>
      </c>
      <c r="J127" s="41">
        <f>Simulador!$G$18*(Simulador!$F$18-100000/(1+Simulador!$C$8+$I127/10000)^(Simulador!$C$7/252))-Simulador!$G$19*(Simulador!$F$19-100000/(1+Simulador!$C$6+$I127/10000)^(Simulador!$C$5/252))</f>
        <v>881854.305758717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7"/>
      <c r="C128" s="7"/>
      <c r="D128" s="7"/>
      <c r="E128" s="7"/>
      <c r="F128" s="7"/>
      <c r="G128" s="7"/>
      <c r="H128" s="7"/>
      <c r="I128" s="41">
        <f t="shared" si="1"/>
        <v>207</v>
      </c>
      <c r="J128" s="41">
        <f>Simulador!$G$18*(Simulador!$F$18-100000/(1+Simulador!$C$8+$I128/10000)^(Simulador!$C$7/252))-Simulador!$G$19*(Simulador!$F$19-100000/(1+Simulador!$C$6+$I128/10000)^(Simulador!$C$5/252))</f>
        <v>886039.40845882276</v>
      </c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7"/>
      <c r="C129" s="7"/>
      <c r="D129" s="7"/>
      <c r="E129" s="7"/>
      <c r="F129" s="7"/>
      <c r="G129" s="7"/>
      <c r="H129" s="7"/>
      <c r="I129" s="41">
        <f t="shared" si="1"/>
        <v>208</v>
      </c>
      <c r="J129" s="41">
        <f>Simulador!$G$18*(Simulador!$F$18-100000/(1+Simulador!$C$8+$I129/10000)^(Simulador!$C$7/252))-Simulador!$G$19*(Simulador!$F$19-100000/(1+Simulador!$C$6+$I129/10000)^(Simulador!$C$5/252))</f>
        <v>890223.60439131083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7"/>
      <c r="C130" s="7"/>
      <c r="D130" s="7"/>
      <c r="E130" s="7"/>
      <c r="F130" s="7"/>
      <c r="G130" s="7"/>
      <c r="H130" s="7"/>
      <c r="I130" s="41">
        <f t="shared" si="1"/>
        <v>209</v>
      </c>
      <c r="J130" s="41">
        <f>Simulador!$G$18*(Simulador!$F$18-100000/(1+Simulador!$C$8+$I130/10000)^(Simulador!$C$7/252))-Simulador!$G$19*(Simulador!$F$19-100000/(1+Simulador!$C$6+$I130/10000)^(Simulador!$C$5/252))</f>
        <v>894406.89381494606</v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7"/>
      <c r="C131" s="7"/>
      <c r="D131" s="7"/>
      <c r="E131" s="7"/>
      <c r="F131" s="7"/>
      <c r="G131" s="7"/>
      <c r="H131" s="7"/>
      <c r="I131" s="41">
        <f t="shared" si="1"/>
        <v>210</v>
      </c>
      <c r="J131" s="41">
        <f>Simulador!$G$18*(Simulador!$F$18-100000/(1+Simulador!$C$8+$I131/10000)^(Simulador!$C$7/252))-Simulador!$G$19*(Simulador!$F$19-100000/(1+Simulador!$C$6+$I131/10000)^(Simulador!$C$5/252))</f>
        <v>898589.27698837873</v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7"/>
      <c r="C132" s="7"/>
      <c r="D132" s="7"/>
      <c r="E132" s="7"/>
      <c r="F132" s="7"/>
      <c r="G132" s="7"/>
      <c r="H132" s="7"/>
      <c r="I132" s="41">
        <f t="shared" si="1"/>
        <v>211</v>
      </c>
      <c r="J132" s="41">
        <f>Simulador!$G$18*(Simulador!$F$18-100000/(1+Simulador!$C$8+$I132/10000)^(Simulador!$C$7/252))-Simulador!$G$19*(Simulador!$F$19-100000/(1+Simulador!$C$6+$I132/10000)^(Simulador!$C$5/252))</f>
        <v>902770.7541701867</v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7"/>
      <c r="C133" s="7"/>
      <c r="D133" s="7"/>
      <c r="E133" s="7"/>
      <c r="F133" s="7"/>
      <c r="G133" s="7"/>
      <c r="H133" s="7"/>
      <c r="I133" s="41">
        <f t="shared" si="1"/>
        <v>212</v>
      </c>
      <c r="J133" s="41">
        <f>Simulador!$G$18*(Simulador!$F$18-100000/(1+Simulador!$C$8+$I133/10000)^(Simulador!$C$7/252))-Simulador!$G$19*(Simulador!$F$19-100000/(1+Simulador!$C$6+$I133/10000)^(Simulador!$C$5/252))</f>
        <v>906951.32561883412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7"/>
      <c r="C134" s="7"/>
      <c r="D134" s="7"/>
      <c r="E134" s="7"/>
      <c r="F134" s="7"/>
      <c r="G134" s="7"/>
      <c r="H134" s="7"/>
      <c r="I134" s="41">
        <f t="shared" si="1"/>
        <v>213</v>
      </c>
      <c r="J134" s="41">
        <f>Simulador!$G$18*(Simulador!$F$18-100000/(1+Simulador!$C$8+$I134/10000)^(Simulador!$C$7/252))-Simulador!$G$19*(Simulador!$F$19-100000/(1+Simulador!$C$6+$I134/10000)^(Simulador!$C$5/252))</f>
        <v>911130.99159272481</v>
      </c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7"/>
      <c r="C135" s="7"/>
      <c r="D135" s="7"/>
      <c r="E135" s="7"/>
      <c r="F135" s="7"/>
      <c r="G135" s="7"/>
      <c r="H135" s="7"/>
      <c r="I135" s="41">
        <f t="shared" si="1"/>
        <v>214</v>
      </c>
      <c r="J135" s="41">
        <f>Simulador!$G$18*(Simulador!$F$18-100000/(1+Simulador!$C$8+$I135/10000)^(Simulador!$C$7/252))-Simulador!$G$19*(Simulador!$F$19-100000/(1+Simulador!$C$6+$I135/10000)^(Simulador!$C$5/252))</f>
        <v>915309.75235013606</v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7"/>
      <c r="C136" s="7"/>
      <c r="D136" s="7"/>
      <c r="E136" s="7"/>
      <c r="F136" s="7"/>
      <c r="G136" s="7"/>
      <c r="H136" s="7"/>
      <c r="I136" s="41">
        <f t="shared" si="1"/>
        <v>215</v>
      </c>
      <c r="J136" s="41">
        <f>Simulador!$G$18*(Simulador!$F$18-100000/(1+Simulador!$C$8+$I136/10000)^(Simulador!$C$7/252))-Simulador!$G$19*(Simulador!$F$19-100000/(1+Simulador!$C$6+$I136/10000)^(Simulador!$C$5/252))</f>
        <v>919487.60814928764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7"/>
      <c r="C137" s="7"/>
      <c r="D137" s="7"/>
      <c r="E137" s="7"/>
      <c r="F137" s="7"/>
      <c r="G137" s="7"/>
      <c r="H137" s="7"/>
      <c r="I137" s="41">
        <f t="shared" si="1"/>
        <v>216</v>
      </c>
      <c r="J137" s="41">
        <f>Simulador!$G$18*(Simulador!$F$18-100000/(1+Simulador!$C$8+$I137/10000)^(Simulador!$C$7/252))-Simulador!$G$19*(Simulador!$F$19-100000/(1+Simulador!$C$6+$I137/10000)^(Simulador!$C$5/252))</f>
        <v>923664.55924822099</v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">
      <c r="A138" s="7"/>
      <c r="B138" s="7"/>
      <c r="C138" s="7"/>
      <c r="D138" s="7"/>
      <c r="E138" s="7"/>
      <c r="F138" s="7"/>
      <c r="G138" s="7"/>
      <c r="H138" s="7"/>
      <c r="I138" s="41">
        <f t="shared" si="1"/>
        <v>217</v>
      </c>
      <c r="J138" s="41">
        <f>Simulador!$G$18*(Simulador!$F$18-100000/(1+Simulador!$C$8+$I138/10000)^(Simulador!$C$7/252))-Simulador!$G$19*(Simulador!$F$19-100000/(1+Simulador!$C$6+$I138/10000)^(Simulador!$C$5/252))</f>
        <v>927840.60590499989</v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7"/>
      <c r="C139" s="7"/>
      <c r="D139" s="7"/>
      <c r="E139" s="7"/>
      <c r="F139" s="7"/>
      <c r="G139" s="7"/>
      <c r="H139" s="7"/>
      <c r="I139" s="41">
        <f t="shared" si="1"/>
        <v>218</v>
      </c>
      <c r="J139" s="41">
        <f>Simulador!$G$18*(Simulador!$F$18-100000/(1+Simulador!$C$8+$I139/10000)^(Simulador!$C$7/252))-Simulador!$G$19*(Simulador!$F$19-100000/(1+Simulador!$C$6+$I139/10000)^(Simulador!$C$5/252))</f>
        <v>932015.74837752699</v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7"/>
      <c r="C140" s="7"/>
      <c r="D140" s="7"/>
      <c r="E140" s="7"/>
      <c r="F140" s="7"/>
      <c r="G140" s="7"/>
      <c r="H140" s="7"/>
      <c r="I140" s="41">
        <f t="shared" si="1"/>
        <v>219</v>
      </c>
      <c r="J140" s="41">
        <f>Simulador!$G$18*(Simulador!$F$18-100000/(1+Simulador!$C$8+$I140/10000)^(Simulador!$C$7/252))-Simulador!$G$19*(Simulador!$F$19-100000/(1+Simulador!$C$6+$I140/10000)^(Simulador!$C$5/252))</f>
        <v>936189.98692358413</v>
      </c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7"/>
      <c r="C141" s="7"/>
      <c r="D141" s="7"/>
      <c r="E141" s="7"/>
      <c r="F141" s="7"/>
      <c r="G141" s="7"/>
      <c r="H141" s="7"/>
      <c r="I141" s="41">
        <f t="shared" si="1"/>
        <v>220</v>
      </c>
      <c r="J141" s="41">
        <f>Simulador!$G$18*(Simulador!$F$18-100000/(1+Simulador!$C$8+$I141/10000)^(Simulador!$C$7/252))-Simulador!$G$19*(Simulador!$F$19-100000/(1+Simulador!$C$6+$I141/10000)^(Simulador!$C$5/252))</f>
        <v>940363.32180091785</v>
      </c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7"/>
      <c r="C142" s="7"/>
      <c r="D142" s="7"/>
      <c r="E142" s="7"/>
      <c r="F142" s="7"/>
      <c r="G142" s="7"/>
      <c r="H142" s="7"/>
      <c r="I142" s="41">
        <f t="shared" si="1"/>
        <v>221</v>
      </c>
      <c r="J142" s="41">
        <f>Simulador!$G$18*(Simulador!$F$18-100000/(1+Simulador!$C$8+$I142/10000)^(Simulador!$C$7/252))-Simulador!$G$19*(Simulador!$F$19-100000/(1+Simulador!$C$6+$I142/10000)^(Simulador!$C$5/252))</f>
        <v>944535.75326718751</v>
      </c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">
      <c r="A143" s="7"/>
      <c r="B143" s="7"/>
      <c r="C143" s="7"/>
      <c r="D143" s="7"/>
      <c r="E143" s="7"/>
      <c r="F143" s="7"/>
      <c r="G143" s="7"/>
      <c r="H143" s="7"/>
      <c r="I143" s="41">
        <f t="shared" si="1"/>
        <v>222</v>
      </c>
      <c r="J143" s="41">
        <f>Simulador!$G$18*(Simulador!$F$18-100000/(1+Simulador!$C$8+$I143/10000)^(Simulador!$C$7/252))-Simulador!$G$19*(Simulador!$F$19-100000/(1+Simulador!$C$6+$I143/10000)^(Simulador!$C$5/252))</f>
        <v>948707.28157988761</v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7"/>
      <c r="C144" s="7"/>
      <c r="D144" s="7"/>
      <c r="E144" s="7"/>
      <c r="F144" s="7"/>
      <c r="G144" s="7"/>
      <c r="H144" s="7"/>
      <c r="I144" s="41">
        <f t="shared" si="1"/>
        <v>223</v>
      </c>
      <c r="J144" s="41">
        <f>Simulador!$G$18*(Simulador!$F$18-100000/(1+Simulador!$C$8+$I144/10000)^(Simulador!$C$7/252))-Simulador!$G$19*(Simulador!$F$19-100000/(1+Simulador!$C$6+$I144/10000)^(Simulador!$C$5/252))</f>
        <v>952877.90699646075</v>
      </c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7"/>
      <c r="C145" s="7"/>
      <c r="D145" s="7"/>
      <c r="E145" s="7"/>
      <c r="F145" s="7"/>
      <c r="G145" s="7"/>
      <c r="H145" s="7"/>
      <c r="I145" s="41">
        <f t="shared" si="1"/>
        <v>224</v>
      </c>
      <c r="J145" s="41">
        <f>Simulador!$G$18*(Simulador!$F$18-100000/(1+Simulador!$C$8+$I145/10000)^(Simulador!$C$7/252))-Simulador!$G$19*(Simulador!$F$19-100000/(1+Simulador!$C$6+$I145/10000)^(Simulador!$C$5/252))</f>
        <v>957047.62977426138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7"/>
      <c r="C146" s="7"/>
      <c r="D146" s="7"/>
      <c r="E146" s="7"/>
      <c r="F146" s="7"/>
      <c r="G146" s="7"/>
      <c r="H146" s="7"/>
      <c r="I146" s="41">
        <f t="shared" si="1"/>
        <v>225</v>
      </c>
      <c r="J146" s="41">
        <f>Simulador!$G$18*(Simulador!$F$18-100000/(1+Simulador!$C$8+$I146/10000)^(Simulador!$C$7/252))-Simulador!$G$19*(Simulador!$F$19-100000/(1+Simulador!$C$6+$I146/10000)^(Simulador!$C$5/252))</f>
        <v>961216.45017056051</v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">
      <c r="A147" s="7"/>
      <c r="B147" s="7"/>
      <c r="C147" s="7"/>
      <c r="D147" s="7"/>
      <c r="E147" s="7"/>
      <c r="F147" s="7"/>
      <c r="G147" s="7"/>
      <c r="H147" s="7"/>
      <c r="I147" s="41">
        <f t="shared" si="1"/>
        <v>226</v>
      </c>
      <c r="J147" s="41">
        <f>Simulador!$G$18*(Simulador!$F$18-100000/(1+Simulador!$C$8+$I147/10000)^(Simulador!$C$7/252))-Simulador!$G$19*(Simulador!$F$19-100000/(1+Simulador!$C$6+$I147/10000)^(Simulador!$C$5/252))</f>
        <v>965384.36844249582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7"/>
      <c r="C148" s="7"/>
      <c r="D148" s="7"/>
      <c r="E148" s="7"/>
      <c r="F148" s="7"/>
      <c r="G148" s="7"/>
      <c r="H148" s="7"/>
      <c r="I148" s="41">
        <f t="shared" si="1"/>
        <v>227</v>
      </c>
      <c r="J148" s="41">
        <f>Simulador!$G$18*(Simulador!$F$18-100000/(1+Simulador!$C$8+$I148/10000)^(Simulador!$C$7/252))-Simulador!$G$19*(Simulador!$F$19-100000/(1+Simulador!$C$6+$I148/10000)^(Simulador!$C$5/252))</f>
        <v>969551.38484714867</v>
      </c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7"/>
      <c r="C149" s="7"/>
      <c r="D149" s="7"/>
      <c r="E149" s="7"/>
      <c r="F149" s="7"/>
      <c r="G149" s="7"/>
      <c r="H149" s="7"/>
      <c r="I149" s="41">
        <f t="shared" si="1"/>
        <v>228</v>
      </c>
      <c r="J149" s="41">
        <f>Simulador!$G$18*(Simulador!$F$18-100000/(1+Simulador!$C$8+$I149/10000)^(Simulador!$C$7/252))-Simulador!$G$19*(Simulador!$F$19-100000/(1+Simulador!$C$6+$I149/10000)^(Simulador!$C$5/252))</f>
        <v>973717.49964148633</v>
      </c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">
      <c r="A150" s="7"/>
      <c r="B150" s="7"/>
      <c r="C150" s="7"/>
      <c r="D150" s="7"/>
      <c r="E150" s="7"/>
      <c r="F150" s="7"/>
      <c r="G150" s="7"/>
      <c r="H150" s="7"/>
      <c r="I150" s="41">
        <f t="shared" si="1"/>
        <v>229</v>
      </c>
      <c r="J150" s="41">
        <f>Simulador!$G$18*(Simulador!$F$18-100000/(1+Simulador!$C$8+$I150/10000)^(Simulador!$C$7/252))-Simulador!$G$19*(Simulador!$F$19-100000/(1+Simulador!$C$6+$I150/10000)^(Simulador!$C$5/252))</f>
        <v>977882.71308237326</v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">
      <c r="A151" s="7"/>
      <c r="B151" s="7"/>
      <c r="C151" s="7"/>
      <c r="D151" s="7"/>
      <c r="E151" s="7"/>
      <c r="F151" s="7"/>
      <c r="G151" s="7"/>
      <c r="H151" s="7"/>
      <c r="I151" s="41">
        <f t="shared" ref="I151:I214" si="2">I150+1</f>
        <v>230</v>
      </c>
      <c r="J151" s="41">
        <f>Simulador!$G$18*(Simulador!$F$18-100000/(1+Simulador!$C$8+$I151/10000)^(Simulador!$C$7/252))-Simulador!$G$19*(Simulador!$F$19-100000/(1+Simulador!$C$6+$I151/10000)^(Simulador!$C$5/252))</f>
        <v>982047.0254266191</v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">
      <c r="A152" s="7"/>
      <c r="B152" s="7"/>
      <c r="C152" s="7"/>
      <c r="D152" s="7"/>
      <c r="E152" s="7"/>
      <c r="F152" s="7"/>
      <c r="G152" s="7"/>
      <c r="H152" s="7"/>
      <c r="I152" s="41">
        <f t="shared" si="2"/>
        <v>231</v>
      </c>
      <c r="J152" s="41">
        <f>Simulador!$G$18*(Simulador!$F$18-100000/(1+Simulador!$C$8+$I152/10000)^(Simulador!$C$7/252))-Simulador!$G$19*(Simulador!$F$19-100000/(1+Simulador!$C$6+$I152/10000)^(Simulador!$C$5/252))</f>
        <v>986210.43693090347</v>
      </c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">
      <c r="A153" s="7"/>
      <c r="B153" s="7"/>
      <c r="C153" s="7"/>
      <c r="D153" s="7"/>
      <c r="E153" s="7"/>
      <c r="F153" s="7"/>
      <c r="G153" s="7"/>
      <c r="H153" s="7"/>
      <c r="I153" s="41">
        <f t="shared" si="2"/>
        <v>232</v>
      </c>
      <c r="J153" s="41">
        <f>Simulador!$G$18*(Simulador!$F$18-100000/(1+Simulador!$C$8+$I153/10000)^(Simulador!$C$7/252))-Simulador!$G$19*(Simulador!$F$19-100000/(1+Simulador!$C$6+$I153/10000)^(Simulador!$C$5/252))</f>
        <v>990372.94785180257</v>
      </c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">
      <c r="A154" s="7"/>
      <c r="B154" s="7"/>
      <c r="C154" s="7"/>
      <c r="D154" s="7"/>
      <c r="E154" s="7"/>
      <c r="F154" s="7"/>
      <c r="G154" s="7"/>
      <c r="H154" s="7"/>
      <c r="I154" s="41">
        <f t="shared" si="2"/>
        <v>233</v>
      </c>
      <c r="J154" s="41">
        <f>Simulador!$G$18*(Simulador!$F$18-100000/(1+Simulador!$C$8+$I154/10000)^(Simulador!$C$7/252))-Simulador!$G$19*(Simulador!$F$19-100000/(1+Simulador!$C$6+$I154/10000)^(Simulador!$C$5/252))</f>
        <v>994534.5584458519</v>
      </c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">
      <c r="A155" s="7"/>
      <c r="B155" s="7"/>
      <c r="C155" s="7"/>
      <c r="D155" s="7"/>
      <c r="E155" s="7"/>
      <c r="F155" s="7"/>
      <c r="G155" s="7"/>
      <c r="H155" s="7"/>
      <c r="I155" s="41">
        <f t="shared" si="2"/>
        <v>234</v>
      </c>
      <c r="J155" s="41">
        <f>Simulador!$G$18*(Simulador!$F$18-100000/(1+Simulador!$C$8+$I155/10000)^(Simulador!$C$7/252))-Simulador!$G$19*(Simulador!$F$19-100000/(1+Simulador!$C$6+$I155/10000)^(Simulador!$C$5/252))</f>
        <v>998695.26896944386</v>
      </c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7"/>
      <c r="C156" s="7"/>
      <c r="D156" s="7"/>
      <c r="E156" s="7"/>
      <c r="F156" s="7"/>
      <c r="G156" s="7"/>
      <c r="H156" s="7"/>
      <c r="I156" s="41">
        <f t="shared" si="2"/>
        <v>235</v>
      </c>
      <c r="J156" s="41">
        <f>Simulador!$G$18*(Simulador!$F$18-100000/(1+Simulador!$C$8+$I156/10000)^(Simulador!$C$7/252))-Simulador!$G$19*(Simulador!$F$19-100000/(1+Simulador!$C$6+$I156/10000)^(Simulador!$C$5/252))</f>
        <v>1002855.0796789288</v>
      </c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7"/>
      <c r="C157" s="7"/>
      <c r="D157" s="7"/>
      <c r="E157" s="7"/>
      <c r="F157" s="7"/>
      <c r="G157" s="7"/>
      <c r="H157" s="7"/>
      <c r="I157" s="41">
        <f t="shared" si="2"/>
        <v>236</v>
      </c>
      <c r="J157" s="41">
        <f>Simulador!$G$18*(Simulador!$F$18-100000/(1+Simulador!$C$8+$I157/10000)^(Simulador!$C$7/252))-Simulador!$G$19*(Simulador!$F$19-100000/(1+Simulador!$C$6+$I157/10000)^(Simulador!$C$5/252))</f>
        <v>1007013.9908304613</v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7"/>
      <c r="C158" s="7"/>
      <c r="D158" s="7"/>
      <c r="E158" s="7"/>
      <c r="F158" s="7"/>
      <c r="G158" s="7"/>
      <c r="H158" s="7"/>
      <c r="I158" s="41">
        <f t="shared" si="2"/>
        <v>237</v>
      </c>
      <c r="J158" s="41">
        <f>Simulador!$G$18*(Simulador!$F$18-100000/(1+Simulador!$C$8+$I158/10000)^(Simulador!$C$7/252))-Simulador!$G$19*(Simulador!$F$19-100000/(1+Simulador!$C$6+$I158/10000)^(Simulador!$C$5/252))</f>
        <v>1011172.0026802542</v>
      </c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7"/>
      <c r="C159" s="7"/>
      <c r="D159" s="7"/>
      <c r="E159" s="7"/>
      <c r="F159" s="7"/>
      <c r="G159" s="7"/>
      <c r="H159" s="7"/>
      <c r="I159" s="41">
        <f t="shared" si="2"/>
        <v>238</v>
      </c>
      <c r="J159" s="41">
        <f>Simulador!$G$18*(Simulador!$F$18-100000/(1+Simulador!$C$8+$I159/10000)^(Simulador!$C$7/252))-Simulador!$G$19*(Simulador!$F$19-100000/(1+Simulador!$C$6+$I159/10000)^(Simulador!$C$5/252))</f>
        <v>1015329.1154842594</v>
      </c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7"/>
      <c r="C160" s="7"/>
      <c r="D160" s="7"/>
      <c r="E160" s="7"/>
      <c r="F160" s="7"/>
      <c r="G160" s="7"/>
      <c r="H160" s="7"/>
      <c r="I160" s="41">
        <f t="shared" si="2"/>
        <v>239</v>
      </c>
      <c r="J160" s="41">
        <f>Simulador!$G$18*(Simulador!$F$18-100000/(1+Simulador!$C$8+$I160/10000)^(Simulador!$C$7/252))-Simulador!$G$19*(Simulador!$F$19-100000/(1+Simulador!$C$6+$I160/10000)^(Simulador!$C$5/252))</f>
        <v>1019485.3294985029</v>
      </c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7"/>
      <c r="C161" s="7"/>
      <c r="D161" s="7"/>
      <c r="E161" s="7"/>
      <c r="F161" s="7"/>
      <c r="G161" s="7"/>
      <c r="H161" s="7"/>
      <c r="I161" s="41">
        <f t="shared" si="2"/>
        <v>240</v>
      </c>
      <c r="J161" s="41">
        <f>Simulador!$G$18*(Simulador!$F$18-100000/(1+Simulador!$C$8+$I161/10000)^(Simulador!$C$7/252))-Simulador!$G$19*(Simulador!$F$19-100000/(1+Simulador!$C$6+$I161/10000)^(Simulador!$C$5/252))</f>
        <v>1023640.6449787645</v>
      </c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7"/>
      <c r="C162" s="7"/>
      <c r="D162" s="7"/>
      <c r="E162" s="7"/>
      <c r="F162" s="7"/>
      <c r="G162" s="7"/>
      <c r="H162" s="7"/>
      <c r="I162" s="41">
        <f t="shared" si="2"/>
        <v>241</v>
      </c>
      <c r="J162" s="41">
        <f>Simulador!$G$18*(Simulador!$F$18-100000/(1+Simulador!$C$8+$I162/10000)^(Simulador!$C$7/252))-Simulador!$G$19*(Simulador!$F$19-100000/(1+Simulador!$C$6+$I162/10000)^(Simulador!$C$5/252))</f>
        <v>1027795.0621808367</v>
      </c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">
      <c r="A163" s="7"/>
      <c r="B163" s="7"/>
      <c r="C163" s="7"/>
      <c r="D163" s="7"/>
      <c r="E163" s="7"/>
      <c r="F163" s="7"/>
      <c r="G163" s="7"/>
      <c r="H163" s="7"/>
      <c r="I163" s="41">
        <f t="shared" si="2"/>
        <v>242</v>
      </c>
      <c r="J163" s="41">
        <f>Simulador!$G$18*(Simulador!$F$18-100000/(1+Simulador!$C$8+$I163/10000)^(Simulador!$C$7/252))-Simulador!$G$19*(Simulador!$F$19-100000/(1+Simulador!$C$6+$I163/10000)^(Simulador!$C$5/252))</f>
        <v>1031948.5813603918</v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">
      <c r="A164" s="7"/>
      <c r="B164" s="7"/>
      <c r="C164" s="7"/>
      <c r="D164" s="7"/>
      <c r="E164" s="7"/>
      <c r="F164" s="7"/>
      <c r="G164" s="7"/>
      <c r="H164" s="7"/>
      <c r="I164" s="41">
        <f t="shared" si="2"/>
        <v>243</v>
      </c>
      <c r="J164" s="41">
        <f>Simulador!$G$18*(Simulador!$F$18-100000/(1+Simulador!$C$8+$I164/10000)^(Simulador!$C$7/252))-Simulador!$G$19*(Simulador!$F$19-100000/(1+Simulador!$C$6+$I164/10000)^(Simulador!$C$5/252))</f>
        <v>1036101.2027729866</v>
      </c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7"/>
      <c r="C165" s="7"/>
      <c r="D165" s="7"/>
      <c r="E165" s="7"/>
      <c r="F165" s="7"/>
      <c r="G165" s="7"/>
      <c r="H165" s="7"/>
      <c r="I165" s="41">
        <f t="shared" si="2"/>
        <v>244</v>
      </c>
      <c r="J165" s="41">
        <f>Simulador!$G$18*(Simulador!$F$18-100000/(1+Simulador!$C$8+$I165/10000)^(Simulador!$C$7/252))-Simulador!$G$19*(Simulador!$F$19-100000/(1+Simulador!$C$6+$I165/10000)^(Simulador!$C$5/252))</f>
        <v>1040252.9266740929</v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7"/>
      <c r="C166" s="7"/>
      <c r="D166" s="7"/>
      <c r="E166" s="7"/>
      <c r="F166" s="7"/>
      <c r="G166" s="7"/>
      <c r="H166" s="7"/>
      <c r="I166" s="41">
        <f t="shared" si="2"/>
        <v>245</v>
      </c>
      <c r="J166" s="41">
        <f>Simulador!$G$18*(Simulador!$F$18-100000/(1+Simulador!$C$8+$I166/10000)^(Simulador!$C$7/252))-Simulador!$G$19*(Simulador!$F$19-100000/(1+Simulador!$C$6+$I166/10000)^(Simulador!$C$5/252))</f>
        <v>1044403.7533190949</v>
      </c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7"/>
      <c r="C167" s="7"/>
      <c r="D167" s="7"/>
      <c r="E167" s="7"/>
      <c r="F167" s="7"/>
      <c r="G167" s="7"/>
      <c r="H167" s="7"/>
      <c r="I167" s="41">
        <f t="shared" si="2"/>
        <v>246</v>
      </c>
      <c r="J167" s="41">
        <f>Simulador!$G$18*(Simulador!$F$18-100000/(1+Simulador!$C$8+$I167/10000)^(Simulador!$C$7/252))-Simulador!$G$19*(Simulador!$F$19-100000/(1+Simulador!$C$6+$I167/10000)^(Simulador!$C$5/252))</f>
        <v>1048553.6829632933</v>
      </c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7"/>
      <c r="C168" s="7"/>
      <c r="D168" s="7"/>
      <c r="E168" s="7"/>
      <c r="F168" s="7"/>
      <c r="G168" s="7"/>
      <c r="H168" s="7"/>
      <c r="I168" s="41">
        <f t="shared" si="2"/>
        <v>247</v>
      </c>
      <c r="J168" s="41">
        <f>Simulador!$G$18*(Simulador!$F$18-100000/(1+Simulador!$C$8+$I168/10000)^(Simulador!$C$7/252))-Simulador!$G$19*(Simulador!$F$19-100000/(1+Simulador!$C$6+$I168/10000)^(Simulador!$C$5/252))</f>
        <v>1052702.715861887</v>
      </c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7"/>
      <c r="C169" s="7"/>
      <c r="D169" s="7"/>
      <c r="E169" s="7"/>
      <c r="F169" s="7"/>
      <c r="G169" s="7"/>
      <c r="H169" s="7"/>
      <c r="I169" s="41">
        <f t="shared" si="2"/>
        <v>248</v>
      </c>
      <c r="J169" s="41">
        <f>Simulador!$G$18*(Simulador!$F$18-100000/(1+Simulador!$C$8+$I169/10000)^(Simulador!$C$7/252))-Simulador!$G$19*(Simulador!$F$19-100000/(1+Simulador!$C$6+$I169/10000)^(Simulador!$C$5/252))</f>
        <v>1056850.8522699568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7"/>
      <c r="C170" s="7"/>
      <c r="D170" s="7"/>
      <c r="E170" s="7"/>
      <c r="F170" s="7"/>
      <c r="G170" s="7"/>
      <c r="H170" s="7"/>
      <c r="I170" s="41">
        <f t="shared" si="2"/>
        <v>249</v>
      </c>
      <c r="J170" s="41">
        <f>Simulador!$G$18*(Simulador!$F$18-100000/(1+Simulador!$C$8+$I170/10000)^(Simulador!$C$7/252))-Simulador!$G$19*(Simulador!$F$19-100000/(1+Simulador!$C$6+$I170/10000)^(Simulador!$C$5/252))</f>
        <v>1060998.092442547</v>
      </c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7"/>
      <c r="C171" s="7"/>
      <c r="D171" s="7"/>
      <c r="E171" s="7"/>
      <c r="F171" s="7"/>
      <c r="G171" s="7"/>
      <c r="H171" s="7"/>
      <c r="I171" s="41">
        <f t="shared" si="2"/>
        <v>250</v>
      </c>
      <c r="J171" s="41">
        <f>Simulador!$G$18*(Simulador!$F$18-100000/(1+Simulador!$C$8+$I171/10000)^(Simulador!$C$7/252))-Simulador!$G$19*(Simulador!$F$19-100000/(1+Simulador!$C$6+$I171/10000)^(Simulador!$C$5/252))</f>
        <v>1065144.4366345988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">
      <c r="A172" s="7"/>
      <c r="B172" s="7"/>
      <c r="C172" s="7"/>
      <c r="D172" s="7"/>
      <c r="E172" s="7"/>
      <c r="F172" s="7"/>
      <c r="G172" s="7"/>
      <c r="H172" s="7"/>
      <c r="I172" s="41">
        <f t="shared" si="2"/>
        <v>251</v>
      </c>
      <c r="J172" s="41">
        <f>Simulador!$G$18*(Simulador!$F$18-100000/(1+Simulador!$C$8+$I172/10000)^(Simulador!$C$7/252))-Simulador!$G$19*(Simulador!$F$19-100000/(1+Simulador!$C$6+$I172/10000)^(Simulador!$C$5/252))</f>
        <v>1069289.8851008744</v>
      </c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7"/>
      <c r="C173" s="7"/>
      <c r="D173" s="7"/>
      <c r="E173" s="7"/>
      <c r="F173" s="7"/>
      <c r="G173" s="7"/>
      <c r="H173" s="7"/>
      <c r="I173" s="41">
        <f t="shared" si="2"/>
        <v>252</v>
      </c>
      <c r="J173" s="41">
        <f>Simulador!$G$18*(Simulador!$F$18-100000/(1+Simulador!$C$8+$I173/10000)^(Simulador!$C$7/252))-Simulador!$G$19*(Simulador!$F$19-100000/(1+Simulador!$C$6+$I173/10000)^(Simulador!$C$5/252))</f>
        <v>1073434.4380961296</v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7"/>
      <c r="C174" s="7"/>
      <c r="D174" s="7"/>
      <c r="E174" s="7"/>
      <c r="F174" s="7"/>
      <c r="G174" s="7"/>
      <c r="H174" s="7"/>
      <c r="I174" s="41">
        <f t="shared" si="2"/>
        <v>253</v>
      </c>
      <c r="J174" s="41">
        <f>Simulador!$G$18*(Simulador!$F$18-100000/(1+Simulador!$C$8+$I174/10000)^(Simulador!$C$7/252))-Simulador!$G$19*(Simulador!$F$19-100000/(1+Simulador!$C$6+$I174/10000)^(Simulador!$C$5/252))</f>
        <v>1077578.0958750502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7"/>
      <c r="C175" s="7"/>
      <c r="D175" s="7"/>
      <c r="E175" s="7"/>
      <c r="F175" s="7"/>
      <c r="G175" s="7"/>
      <c r="H175" s="7"/>
      <c r="I175" s="41">
        <f t="shared" si="2"/>
        <v>254</v>
      </c>
      <c r="J175" s="41">
        <f>Simulador!$G$18*(Simulador!$F$18-100000/(1+Simulador!$C$8+$I175/10000)^(Simulador!$C$7/252))-Simulador!$G$19*(Simulador!$F$19-100000/(1+Simulador!$C$6+$I175/10000)^(Simulador!$C$5/252))</f>
        <v>1081720.8586921396</v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7"/>
      <c r="C176" s="7"/>
      <c r="D176" s="7"/>
      <c r="E176" s="7"/>
      <c r="F176" s="7"/>
      <c r="G176" s="7"/>
      <c r="H176" s="7"/>
      <c r="I176" s="41">
        <f t="shared" si="2"/>
        <v>255</v>
      </c>
      <c r="J176" s="41">
        <f>Simulador!$G$18*(Simulador!$F$18-100000/(1+Simulador!$C$8+$I176/10000)^(Simulador!$C$7/252))-Simulador!$G$19*(Simulador!$F$19-100000/(1+Simulador!$C$6+$I176/10000)^(Simulador!$C$5/252))</f>
        <v>1085862.7268018513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7"/>
      <c r="C177" s="7"/>
      <c r="D177" s="7"/>
      <c r="E177" s="7"/>
      <c r="F177" s="7"/>
      <c r="G177" s="7"/>
      <c r="H177" s="7"/>
      <c r="I177" s="41">
        <f t="shared" si="2"/>
        <v>256</v>
      </c>
      <c r="J177" s="41">
        <f>Simulador!$G$18*(Simulador!$F$18-100000/(1+Simulador!$C$8+$I177/10000)^(Simulador!$C$7/252))-Simulador!$G$19*(Simulador!$F$19-100000/(1+Simulador!$C$6+$I177/10000)^(Simulador!$C$5/252))</f>
        <v>1090003.7004585662</v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7"/>
      <c r="C178" s="7"/>
      <c r="D178" s="7"/>
      <c r="E178" s="7"/>
      <c r="F178" s="7"/>
      <c r="G178" s="7"/>
      <c r="H178" s="7"/>
      <c r="I178" s="41">
        <f t="shared" si="2"/>
        <v>257</v>
      </c>
      <c r="J178" s="41">
        <f>Simulador!$G$18*(Simulador!$F$18-100000/(1+Simulador!$C$8+$I178/10000)^(Simulador!$C$7/252))-Simulador!$G$19*(Simulador!$F$19-100000/(1+Simulador!$C$6+$I178/10000)^(Simulador!$C$5/252))</f>
        <v>1094143.7799165342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7"/>
      <c r="C179" s="7"/>
      <c r="D179" s="7"/>
      <c r="E179" s="7"/>
      <c r="F179" s="7"/>
      <c r="G179" s="7"/>
      <c r="H179" s="7"/>
      <c r="I179" s="41">
        <f t="shared" si="2"/>
        <v>258</v>
      </c>
      <c r="J179" s="41">
        <f>Simulador!$G$18*(Simulador!$F$18-100000/(1+Simulador!$C$8+$I179/10000)^(Simulador!$C$7/252))-Simulador!$G$19*(Simulador!$F$19-100000/(1+Simulador!$C$6+$I179/10000)^(Simulador!$C$5/252))</f>
        <v>1098282.9654299645</v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7"/>
      <c r="C180" s="7"/>
      <c r="D180" s="7"/>
      <c r="E180" s="7"/>
      <c r="F180" s="7"/>
      <c r="G180" s="7"/>
      <c r="H180" s="7"/>
      <c r="I180" s="41">
        <f t="shared" si="2"/>
        <v>259</v>
      </c>
      <c r="J180" s="41">
        <f>Simulador!$G$18*(Simulador!$F$18-100000/(1+Simulador!$C$8+$I180/10000)^(Simulador!$C$7/252))-Simulador!$G$19*(Simulador!$F$19-100000/(1+Simulador!$C$6+$I180/10000)^(Simulador!$C$5/252))</f>
        <v>1102421.2572529351</v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7"/>
      <c r="C181" s="7"/>
      <c r="D181" s="7"/>
      <c r="E181" s="7"/>
      <c r="F181" s="7"/>
      <c r="G181" s="7"/>
      <c r="H181" s="7"/>
      <c r="I181" s="41">
        <f t="shared" si="2"/>
        <v>260</v>
      </c>
      <c r="J181" s="41">
        <f>Simulador!$G$18*(Simulador!$F$18-100000/(1+Simulador!$C$8+$I181/10000)^(Simulador!$C$7/252))-Simulador!$G$19*(Simulador!$F$19-100000/(1+Simulador!$C$6+$I181/10000)^(Simulador!$C$5/252))</f>
        <v>1106558.6556394242</v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7"/>
      <c r="C182" s="7"/>
      <c r="D182" s="7"/>
      <c r="E182" s="7"/>
      <c r="F182" s="7"/>
      <c r="G182" s="7"/>
      <c r="H182" s="7"/>
      <c r="I182" s="41">
        <f t="shared" si="2"/>
        <v>261</v>
      </c>
      <c r="J182" s="41">
        <f>Simulador!$G$18*(Simulador!$F$18-100000/(1+Simulador!$C$8+$I182/10000)^(Simulador!$C$7/252))-Simulador!$G$19*(Simulador!$F$19-100000/(1+Simulador!$C$6+$I182/10000)^(Simulador!$C$5/252))</f>
        <v>1110695.1608433388</v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7"/>
      <c r="C183" s="7"/>
      <c r="D183" s="7"/>
      <c r="E183" s="7"/>
      <c r="F183" s="7"/>
      <c r="G183" s="7"/>
      <c r="H183" s="7"/>
      <c r="I183" s="41">
        <f t="shared" si="2"/>
        <v>262</v>
      </c>
      <c r="J183" s="41">
        <f>Simulador!$G$18*(Simulador!$F$18-100000/(1+Simulador!$C$8+$I183/10000)^(Simulador!$C$7/252))-Simulador!$G$19*(Simulador!$F$19-100000/(1+Simulador!$C$6+$I183/10000)^(Simulador!$C$5/252))</f>
        <v>1114830.7731184985</v>
      </c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7"/>
      <c r="C184" s="7"/>
      <c r="D184" s="7"/>
      <c r="E184" s="7"/>
      <c r="F184" s="7"/>
      <c r="G184" s="7"/>
      <c r="H184" s="7"/>
      <c r="I184" s="41">
        <f t="shared" si="2"/>
        <v>263</v>
      </c>
      <c r="J184" s="41">
        <f>Simulador!$G$18*(Simulador!$F$18-100000/(1+Simulador!$C$8+$I184/10000)^(Simulador!$C$7/252))-Simulador!$G$19*(Simulador!$F$19-100000/(1+Simulador!$C$6+$I184/10000)^(Simulador!$C$5/252))</f>
        <v>1118965.4927186088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7"/>
      <c r="C185" s="7"/>
      <c r="D185" s="7"/>
      <c r="E185" s="7"/>
      <c r="F185" s="7"/>
      <c r="G185" s="7"/>
      <c r="H185" s="7"/>
      <c r="I185" s="41">
        <f t="shared" si="2"/>
        <v>264</v>
      </c>
      <c r="J185" s="41">
        <f>Simulador!$G$18*(Simulador!$F$18-100000/(1+Simulador!$C$8+$I185/10000)^(Simulador!$C$7/252))-Simulador!$G$19*(Simulador!$F$19-100000/(1+Simulador!$C$6+$I185/10000)^(Simulador!$C$5/252))</f>
        <v>1123099.3198972896</v>
      </c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7"/>
      <c r="C186" s="7"/>
      <c r="D186" s="7"/>
      <c r="E186" s="7"/>
      <c r="F186" s="7"/>
      <c r="G186" s="7"/>
      <c r="H186" s="7"/>
      <c r="I186" s="41">
        <f t="shared" si="2"/>
        <v>265</v>
      </c>
      <c r="J186" s="41">
        <f>Simulador!$G$18*(Simulador!$F$18-100000/(1+Simulador!$C$8+$I186/10000)^(Simulador!$C$7/252))-Simulador!$G$19*(Simulador!$F$19-100000/(1+Simulador!$C$6+$I186/10000)^(Simulador!$C$5/252))</f>
        <v>1127232.2549080735</v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7"/>
      <c r="C187" s="7"/>
      <c r="D187" s="7"/>
      <c r="E187" s="7"/>
      <c r="F187" s="7"/>
      <c r="G187" s="7"/>
      <c r="H187" s="7"/>
      <c r="I187" s="41">
        <f t="shared" si="2"/>
        <v>266</v>
      </c>
      <c r="J187" s="41">
        <f>Simulador!$G$18*(Simulador!$F$18-100000/(1+Simulador!$C$8+$I187/10000)^(Simulador!$C$7/252))-Simulador!$G$19*(Simulador!$F$19-100000/(1+Simulador!$C$6+$I187/10000)^(Simulador!$C$5/252))</f>
        <v>1131364.2980044086</v>
      </c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7"/>
      <c r="C188" s="7"/>
      <c r="D188" s="7"/>
      <c r="E188" s="7"/>
      <c r="F188" s="7"/>
      <c r="G188" s="7"/>
      <c r="H188" s="7"/>
      <c r="I188" s="41">
        <f t="shared" si="2"/>
        <v>267</v>
      </c>
      <c r="J188" s="41">
        <f>Simulador!$G$18*(Simulador!$F$18-100000/(1+Simulador!$C$8+$I188/10000)^(Simulador!$C$7/252))-Simulador!$G$19*(Simulador!$F$19-100000/(1+Simulador!$C$6+$I188/10000)^(Simulador!$C$5/252))</f>
        <v>1135495.4494396418</v>
      </c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7"/>
      <c r="C189" s="7"/>
      <c r="D189" s="7"/>
      <c r="E189" s="7"/>
      <c r="F189" s="7"/>
      <c r="G189" s="7"/>
      <c r="H189" s="7"/>
      <c r="I189" s="41">
        <f t="shared" si="2"/>
        <v>268</v>
      </c>
      <c r="J189" s="41">
        <f>Simulador!$G$18*(Simulador!$F$18-100000/(1+Simulador!$C$8+$I189/10000)^(Simulador!$C$7/252))-Simulador!$G$19*(Simulador!$F$19-100000/(1+Simulador!$C$6+$I189/10000)^(Simulador!$C$5/252))</f>
        <v>1139625.709467035</v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7"/>
      <c r="C190" s="7"/>
      <c r="D190" s="7"/>
      <c r="E190" s="7"/>
      <c r="F190" s="7"/>
      <c r="G190" s="7"/>
      <c r="H190" s="7"/>
      <c r="I190" s="41">
        <f t="shared" si="2"/>
        <v>269</v>
      </c>
      <c r="J190" s="41">
        <f>Simulador!$G$18*(Simulador!$F$18-100000/(1+Simulador!$C$8+$I190/10000)^(Simulador!$C$7/252))-Simulador!$G$19*(Simulador!$F$19-100000/(1+Simulador!$C$6+$I190/10000)^(Simulador!$C$5/252))</f>
        <v>1143755.0783397469</v>
      </c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7"/>
      <c r="C191" s="7"/>
      <c r="D191" s="7"/>
      <c r="E191" s="7"/>
      <c r="F191" s="7"/>
      <c r="G191" s="7"/>
      <c r="H191" s="7"/>
      <c r="I191" s="41">
        <f t="shared" si="2"/>
        <v>270</v>
      </c>
      <c r="J191" s="41">
        <f>Simulador!$G$18*(Simulador!$F$18-100000/(1+Simulador!$C$8+$I191/10000)^(Simulador!$C$7/252))-Simulador!$G$19*(Simulador!$F$19-100000/(1+Simulador!$C$6+$I191/10000)^(Simulador!$C$5/252))</f>
        <v>1147883.5563108225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7"/>
      <c r="C192" s="7"/>
      <c r="D192" s="7"/>
      <c r="E192" s="7"/>
      <c r="F192" s="7"/>
      <c r="G192" s="7"/>
      <c r="H192" s="7"/>
      <c r="I192" s="41">
        <f t="shared" si="2"/>
        <v>271</v>
      </c>
      <c r="J192" s="41">
        <f>Simulador!$G$18*(Simulador!$F$18-100000/(1+Simulador!$C$8+$I192/10000)^(Simulador!$C$7/252))-Simulador!$G$19*(Simulador!$F$19-100000/(1+Simulador!$C$6+$I192/10000)^(Simulador!$C$5/252))</f>
        <v>1152011.143633265</v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7"/>
      <c r="C193" s="7"/>
      <c r="D193" s="7"/>
      <c r="E193" s="7"/>
      <c r="F193" s="7"/>
      <c r="G193" s="7"/>
      <c r="H193" s="7"/>
      <c r="I193" s="41">
        <f t="shared" si="2"/>
        <v>272</v>
      </c>
      <c r="J193" s="41">
        <f>Simulador!$G$18*(Simulador!$F$18-100000/(1+Simulador!$C$8+$I193/10000)^(Simulador!$C$7/252))-Simulador!$G$19*(Simulador!$F$19-100000/(1+Simulador!$C$6+$I193/10000)^(Simulador!$C$5/252))</f>
        <v>1156137.8405599636</v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7"/>
      <c r="C194" s="7"/>
      <c r="D194" s="7"/>
      <c r="E194" s="7"/>
      <c r="F194" s="7"/>
      <c r="G194" s="7"/>
      <c r="H194" s="7"/>
      <c r="I194" s="41">
        <f t="shared" si="2"/>
        <v>273</v>
      </c>
      <c r="J194" s="41">
        <f>Simulador!$G$18*(Simulador!$F$18-100000/(1+Simulador!$C$8+$I194/10000)^(Simulador!$C$7/252))-Simulador!$G$19*(Simulador!$F$19-100000/(1+Simulador!$C$6+$I194/10000)^(Simulador!$C$5/252))</f>
        <v>1160263.6473437066</v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7"/>
      <c r="C195" s="7"/>
      <c r="D195" s="7"/>
      <c r="E195" s="7"/>
      <c r="F195" s="7"/>
      <c r="G195" s="7"/>
      <c r="H195" s="7"/>
      <c r="I195" s="41">
        <f t="shared" si="2"/>
        <v>274</v>
      </c>
      <c r="J195" s="41">
        <f>Simulador!$G$18*(Simulador!$F$18-100000/(1+Simulador!$C$8+$I195/10000)^(Simulador!$C$7/252))-Simulador!$G$19*(Simulador!$F$19-100000/(1+Simulador!$C$6+$I195/10000)^(Simulador!$C$5/252))</f>
        <v>1164388.5642372228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7"/>
      <c r="C196" s="7"/>
      <c r="D196" s="7"/>
      <c r="E196" s="7"/>
      <c r="F196" s="7"/>
      <c r="G196" s="7"/>
      <c r="H196" s="7"/>
      <c r="I196" s="41">
        <f t="shared" si="2"/>
        <v>275</v>
      </c>
      <c r="J196" s="41">
        <f>Simulador!$G$18*(Simulador!$F$18-100000/(1+Simulador!$C$8+$I196/10000)^(Simulador!$C$7/252))-Simulador!$G$19*(Simulador!$F$19-100000/(1+Simulador!$C$6+$I196/10000)^(Simulador!$C$5/252))</f>
        <v>1168512.5914930829</v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7"/>
      <c r="C197" s="7"/>
      <c r="D197" s="7"/>
      <c r="E197" s="7"/>
      <c r="F197" s="7"/>
      <c r="G197" s="7"/>
      <c r="H197" s="7"/>
      <c r="I197" s="41">
        <f t="shared" si="2"/>
        <v>276</v>
      </c>
      <c r="J197" s="41">
        <f>Simulador!$G$18*(Simulador!$F$18-100000/(1+Simulador!$C$8+$I197/10000)^(Simulador!$C$7/252))-Simulador!$G$19*(Simulador!$F$19-100000/(1+Simulador!$C$6+$I197/10000)^(Simulador!$C$5/252))</f>
        <v>1172635.7293638028</v>
      </c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7"/>
      <c r="C198" s="7"/>
      <c r="D198" s="7"/>
      <c r="E198" s="7"/>
      <c r="F198" s="7"/>
      <c r="G198" s="7"/>
      <c r="H198" s="7"/>
      <c r="I198" s="41">
        <f t="shared" si="2"/>
        <v>277</v>
      </c>
      <c r="J198" s="41">
        <f>Simulador!$G$18*(Simulador!$F$18-100000/(1+Simulador!$C$8+$I198/10000)^(Simulador!$C$7/252))-Simulador!$G$19*(Simulador!$F$19-100000/(1+Simulador!$C$6+$I198/10000)^(Simulador!$C$5/252))</f>
        <v>1176757.9781018412</v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7"/>
      <c r="C199" s="7"/>
      <c r="D199" s="7"/>
      <c r="E199" s="7"/>
      <c r="F199" s="7"/>
      <c r="G199" s="7"/>
      <c r="H199" s="7"/>
      <c r="I199" s="41">
        <f t="shared" si="2"/>
        <v>278</v>
      </c>
      <c r="J199" s="41">
        <f>Simulador!$G$18*(Simulador!$F$18-100000/(1+Simulador!$C$8+$I199/10000)^(Simulador!$C$7/252))-Simulador!$G$19*(Simulador!$F$19-100000/(1+Simulador!$C$6+$I199/10000)^(Simulador!$C$5/252))</f>
        <v>1180879.3379595268</v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7"/>
      <c r="C200" s="7"/>
      <c r="D200" s="7"/>
      <c r="E200" s="7"/>
      <c r="F200" s="7"/>
      <c r="G200" s="7"/>
      <c r="H200" s="7"/>
      <c r="I200" s="41">
        <f t="shared" si="2"/>
        <v>279</v>
      </c>
      <c r="J200" s="41">
        <f>Simulador!$G$18*(Simulador!$F$18-100000/(1+Simulador!$C$8+$I200/10000)^(Simulador!$C$7/252))-Simulador!$G$19*(Simulador!$F$19-100000/(1+Simulador!$C$6+$I200/10000)^(Simulador!$C$5/252))</f>
        <v>1184999.8091891191</v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41">
        <f t="shared" si="2"/>
        <v>280</v>
      </c>
      <c r="J201" s="41">
        <f>Simulador!$G$18*(Simulador!$F$18-100000/(1+Simulador!$C$8+$I201/10000)^(Simulador!$C$7/252))-Simulador!$G$19*(Simulador!$F$19-100000/(1+Simulador!$C$6+$I201/10000)^(Simulador!$C$5/252))</f>
        <v>1189119.3920427414</v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41">
        <f t="shared" si="2"/>
        <v>281</v>
      </c>
      <c r="J202" s="41">
        <f>Simulador!$G$18*(Simulador!$F$18-100000/(1+Simulador!$C$8+$I202/10000)^(Simulador!$C$7/252))-Simulador!$G$19*(Simulador!$F$19-100000/(1+Simulador!$C$6+$I202/10000)^(Simulador!$C$5/252))</f>
        <v>1193238.0867724682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41">
        <f t="shared" si="2"/>
        <v>282</v>
      </c>
      <c r="J203" s="41">
        <f>Simulador!$G$18*(Simulador!$F$18-100000/(1+Simulador!$C$8+$I203/10000)^(Simulador!$C$7/252))-Simulador!$G$19*(Simulador!$F$19-100000/(1+Simulador!$C$6+$I203/10000)^(Simulador!$C$5/252))</f>
        <v>1197355.893630283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41">
        <f t="shared" si="2"/>
        <v>283</v>
      </c>
      <c r="J204" s="41">
        <f>Simulador!$G$18*(Simulador!$F$18-100000/(1+Simulador!$C$8+$I204/10000)^(Simulador!$C$7/252))-Simulador!$G$19*(Simulador!$F$19-100000/(1+Simulador!$C$6+$I204/10000)^(Simulador!$C$5/252))</f>
        <v>1201472.8128680266</v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41">
        <f t="shared" si="2"/>
        <v>284</v>
      </c>
      <c r="J205" s="41">
        <f>Simulador!$G$18*(Simulador!$F$18-100000/(1+Simulador!$C$8+$I205/10000)^(Simulador!$C$7/252))-Simulador!$G$19*(Simulador!$F$19-100000/(1+Simulador!$C$6+$I205/10000)^(Simulador!$C$5/252))</f>
        <v>1205588.844737543</v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41">
        <f t="shared" si="2"/>
        <v>285</v>
      </c>
      <c r="J206" s="41">
        <f>Simulador!$G$18*(Simulador!$F$18-100000/(1+Simulador!$C$8+$I206/10000)^(Simulador!$C$7/252))-Simulador!$G$19*(Simulador!$F$19-100000/(1+Simulador!$C$6+$I206/10000)^(Simulador!$C$5/252))</f>
        <v>1209703.9894904858</v>
      </c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41">
        <f t="shared" si="2"/>
        <v>286</v>
      </c>
      <c r="J207" s="41">
        <f>Simulador!$G$18*(Simulador!$F$18-100000/(1+Simulador!$C$8+$I207/10000)^(Simulador!$C$7/252))-Simulador!$G$19*(Simulador!$F$19-100000/(1+Simulador!$C$6+$I207/10000)^(Simulador!$C$5/252))</f>
        <v>1213818.2473784355</v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41">
        <f t="shared" si="2"/>
        <v>287</v>
      </c>
      <c r="J208" s="41">
        <f>Simulador!$G$18*(Simulador!$F$18-100000/(1+Simulador!$C$8+$I208/10000)^(Simulador!$C$7/252))-Simulador!$G$19*(Simulador!$F$19-100000/(1+Simulador!$C$6+$I208/10000)^(Simulador!$C$5/252))</f>
        <v>1217931.6186529826</v>
      </c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41">
        <f t="shared" si="2"/>
        <v>288</v>
      </c>
      <c r="J209" s="41">
        <f>Simulador!$G$18*(Simulador!$F$18-100000/(1+Simulador!$C$8+$I209/10000)^(Simulador!$C$7/252))-Simulador!$G$19*(Simulador!$F$19-100000/(1+Simulador!$C$6+$I209/10000)^(Simulador!$C$5/252))</f>
        <v>1222044.1035654759</v>
      </c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41">
        <f t="shared" si="2"/>
        <v>289</v>
      </c>
      <c r="J210" s="41">
        <f>Simulador!$G$18*(Simulador!$F$18-100000/(1+Simulador!$C$8+$I210/10000)^(Simulador!$C$7/252))-Simulador!$G$19*(Simulador!$F$19-100000/(1+Simulador!$C$6+$I210/10000)^(Simulador!$C$5/252))</f>
        <v>1226155.7023672862</v>
      </c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41">
        <f t="shared" si="2"/>
        <v>290</v>
      </c>
      <c r="J211" s="41">
        <f>Simulador!$G$18*(Simulador!$F$18-100000/(1+Simulador!$C$8+$I211/10000)^(Simulador!$C$7/252))-Simulador!$G$19*(Simulador!$F$19-100000/(1+Simulador!$C$6+$I211/10000)^(Simulador!$C$5/252))</f>
        <v>1230266.4153096233</v>
      </c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41">
        <f t="shared" si="2"/>
        <v>291</v>
      </c>
      <c r="J212" s="41">
        <f>Simulador!$G$18*(Simulador!$F$18-100000/(1+Simulador!$C$8+$I212/10000)^(Simulador!$C$7/252))-Simulador!$G$19*(Simulador!$F$19-100000/(1+Simulador!$C$6+$I212/10000)^(Simulador!$C$5/252))</f>
        <v>1234376.242643672</v>
      </c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41">
        <f t="shared" si="2"/>
        <v>292</v>
      </c>
      <c r="J213" s="41">
        <f>Simulador!$G$18*(Simulador!$F$18-100000/(1+Simulador!$C$8+$I213/10000)^(Simulador!$C$7/252))-Simulador!$G$19*(Simulador!$F$19-100000/(1+Simulador!$C$6+$I213/10000)^(Simulador!$C$5/252))</f>
        <v>1238485.1846204568</v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41">
        <f t="shared" si="2"/>
        <v>293</v>
      </c>
      <c r="J214" s="41">
        <f>Simulador!$G$18*(Simulador!$F$18-100000/(1+Simulador!$C$8+$I214/10000)^(Simulador!$C$7/252))-Simulador!$G$19*(Simulador!$F$19-100000/(1+Simulador!$C$6+$I214/10000)^(Simulador!$C$5/252))</f>
        <v>1242593.2414909741</v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41">
        <f t="shared" ref="I215:I278" si="3">I214+1</f>
        <v>294</v>
      </c>
      <c r="J215" s="41">
        <f>Simulador!$G$18*(Simulador!$F$18-100000/(1+Simulador!$C$8+$I215/10000)^(Simulador!$C$7/252))-Simulador!$G$19*(Simulador!$F$19-100000/(1+Simulador!$C$6+$I215/10000)^(Simulador!$C$5/252))</f>
        <v>1246700.4135060608</v>
      </c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41">
        <f t="shared" si="3"/>
        <v>295</v>
      </c>
      <c r="J216" s="41">
        <f>Simulador!$G$18*(Simulador!$F$18-100000/(1+Simulador!$C$8+$I216/10000)^(Simulador!$C$7/252))-Simulador!$G$19*(Simulador!$F$19-100000/(1+Simulador!$C$6+$I216/10000)^(Simulador!$C$5/252))</f>
        <v>1250806.7009165457</v>
      </c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41">
        <f t="shared" si="3"/>
        <v>296</v>
      </c>
      <c r="J217" s="41">
        <f>Simulador!$G$18*(Simulador!$F$18-100000/(1+Simulador!$C$8+$I217/10000)^(Simulador!$C$7/252))-Simulador!$G$19*(Simulador!$F$19-100000/(1+Simulador!$C$6+$I217/10000)^(Simulador!$C$5/252))</f>
        <v>1254912.1039730601</v>
      </c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41">
        <f t="shared" si="3"/>
        <v>297</v>
      </c>
      <c r="J218" s="41">
        <f>Simulador!$G$18*(Simulador!$F$18-100000/(1+Simulador!$C$8+$I218/10000)^(Simulador!$C$7/252))-Simulador!$G$19*(Simulador!$F$19-100000/(1+Simulador!$C$6+$I218/10000)^(Simulador!$C$5/252))</f>
        <v>1259016.6229262797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41">
        <f t="shared" si="3"/>
        <v>298</v>
      </c>
      <c r="J219" s="41">
        <f>Simulador!$G$18*(Simulador!$F$18-100000/(1+Simulador!$C$8+$I219/10000)^(Simulador!$C$7/252))-Simulador!$G$19*(Simulador!$F$19-100000/(1+Simulador!$C$6+$I219/10000)^(Simulador!$C$5/252))</f>
        <v>1263120.2580266502</v>
      </c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41">
        <f t="shared" si="3"/>
        <v>299</v>
      </c>
      <c r="J220" s="41">
        <f>Simulador!$G$18*(Simulador!$F$18-100000/(1+Simulador!$C$8+$I220/10000)^(Simulador!$C$7/252))-Simulador!$G$19*(Simulador!$F$19-100000/(1+Simulador!$C$6+$I220/10000)^(Simulador!$C$5/252))</f>
        <v>1267223.0095246106</v>
      </c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41">
        <f t="shared" si="3"/>
        <v>300</v>
      </c>
      <c r="J221" s="41">
        <f>Simulador!$G$18*(Simulador!$F$18-100000/(1+Simulador!$C$8+$I221/10000)^(Simulador!$C$7/252))-Simulador!$G$19*(Simulador!$F$19-100000/(1+Simulador!$C$6+$I221/10000)^(Simulador!$C$5/252))</f>
        <v>1271324.8776705174</v>
      </c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41">
        <f t="shared" si="3"/>
        <v>301</v>
      </c>
      <c r="J222" s="41">
        <f>Simulador!$G$18*(Simulador!$F$18-100000/(1+Simulador!$C$8+$I222/10000)^(Simulador!$C$7/252))-Simulador!$G$19*(Simulador!$F$19-100000/(1+Simulador!$C$6+$I222/10000)^(Simulador!$C$5/252))</f>
        <v>1275425.8627145907</v>
      </c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41">
        <f t="shared" si="3"/>
        <v>302</v>
      </c>
      <c r="J223" s="41">
        <f>Simulador!$G$18*(Simulador!$F$18-100000/(1+Simulador!$C$8+$I223/10000)^(Simulador!$C$7/252))-Simulador!$G$19*(Simulador!$F$19-100000/(1+Simulador!$C$6+$I223/10000)^(Simulador!$C$5/252))</f>
        <v>1279525.9649069675</v>
      </c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41">
        <f t="shared" si="3"/>
        <v>303</v>
      </c>
      <c r="J224" s="41">
        <f>Simulador!$G$18*(Simulador!$F$18-100000/(1+Simulador!$C$8+$I224/10000)^(Simulador!$C$7/252))-Simulador!$G$19*(Simulador!$F$19-100000/(1+Simulador!$C$6+$I224/10000)^(Simulador!$C$5/252))</f>
        <v>1283625.1844976984</v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41">
        <f t="shared" si="3"/>
        <v>304</v>
      </c>
      <c r="J225" s="41">
        <f>Simulador!$G$18*(Simulador!$F$18-100000/(1+Simulador!$C$8+$I225/10000)^(Simulador!$C$7/252))-Simulador!$G$19*(Simulador!$F$19-100000/(1+Simulador!$C$6+$I225/10000)^(Simulador!$C$5/252))</f>
        <v>1287723.5217367981</v>
      </c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41">
        <f t="shared" si="3"/>
        <v>305</v>
      </c>
      <c r="J226" s="41">
        <f>Simulador!$G$18*(Simulador!$F$18-100000/(1+Simulador!$C$8+$I226/10000)^(Simulador!$C$7/252))-Simulador!$G$19*(Simulador!$F$19-100000/(1+Simulador!$C$6+$I226/10000)^(Simulador!$C$5/252))</f>
        <v>1291820.9768740973</v>
      </c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41">
        <f t="shared" si="3"/>
        <v>306</v>
      </c>
      <c r="J227" s="41">
        <f>Simulador!$G$18*(Simulador!$F$18-100000/(1+Simulador!$C$8+$I227/10000)^(Simulador!$C$7/252))-Simulador!$G$19*(Simulador!$F$19-100000/(1+Simulador!$C$6+$I227/10000)^(Simulador!$C$5/252))</f>
        <v>1295917.5501593917</v>
      </c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41">
        <f t="shared" si="3"/>
        <v>307</v>
      </c>
      <c r="J228" s="41">
        <f>Simulador!$G$18*(Simulador!$F$18-100000/(1+Simulador!$C$8+$I228/10000)^(Simulador!$C$7/252))-Simulador!$G$19*(Simulador!$F$19-100000/(1+Simulador!$C$6+$I228/10000)^(Simulador!$C$5/252))</f>
        <v>1300013.2418423928</v>
      </c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41">
        <f t="shared" si="3"/>
        <v>308</v>
      </c>
      <c r="J229" s="41">
        <f>Simulador!$G$18*(Simulador!$F$18-100000/(1+Simulador!$C$8+$I229/10000)^(Simulador!$C$7/252))-Simulador!$G$19*(Simulador!$F$19-100000/(1+Simulador!$C$6+$I229/10000)^(Simulador!$C$5/252))</f>
        <v>1304108.0521726599</v>
      </c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41">
        <f t="shared" si="3"/>
        <v>309</v>
      </c>
      <c r="J230" s="41">
        <f>Simulador!$G$18*(Simulador!$F$18-100000/(1+Simulador!$C$8+$I230/10000)^(Simulador!$C$7/252))-Simulador!$G$19*(Simulador!$F$19-100000/(1+Simulador!$C$6+$I230/10000)^(Simulador!$C$5/252))</f>
        <v>1308201.9813997638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41">
        <f t="shared" si="3"/>
        <v>310</v>
      </c>
      <c r="J231" s="41">
        <f>Simulador!$G$18*(Simulador!$F$18-100000/(1+Simulador!$C$8+$I231/10000)^(Simulador!$C$7/252))-Simulador!$G$19*(Simulador!$F$19-100000/(1+Simulador!$C$6+$I231/10000)^(Simulador!$C$5/252))</f>
        <v>1312295.0297730642</v>
      </c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41">
        <f t="shared" si="3"/>
        <v>311</v>
      </c>
      <c r="J232" s="41">
        <f>Simulador!$G$18*(Simulador!$F$18-100000/(1+Simulador!$C$8+$I232/10000)^(Simulador!$C$7/252))-Simulador!$G$19*(Simulador!$F$19-100000/(1+Simulador!$C$6+$I232/10000)^(Simulador!$C$5/252))</f>
        <v>1316387.1975419596</v>
      </c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41">
        <f t="shared" si="3"/>
        <v>312</v>
      </c>
      <c r="J233" s="41">
        <f>Simulador!$G$18*(Simulador!$F$18-100000/(1+Simulador!$C$8+$I233/10000)^(Simulador!$C$7/252))-Simulador!$G$19*(Simulador!$F$19-100000/(1+Simulador!$C$6+$I233/10000)^(Simulador!$C$5/252))</f>
        <v>1320478.4849556708</v>
      </c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41">
        <f t="shared" si="3"/>
        <v>313</v>
      </c>
      <c r="J234" s="41">
        <f>Simulador!$G$18*(Simulador!$F$18-100000/(1+Simulador!$C$8+$I234/10000)^(Simulador!$C$7/252))-Simulador!$G$19*(Simulador!$F$19-100000/(1+Simulador!$C$6+$I234/10000)^(Simulador!$C$5/252))</f>
        <v>1324568.8922633184</v>
      </c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41">
        <f t="shared" si="3"/>
        <v>314</v>
      </c>
      <c r="J235" s="41">
        <f>Simulador!$G$18*(Simulador!$F$18-100000/(1+Simulador!$C$8+$I235/10000)^(Simulador!$C$7/252))-Simulador!$G$19*(Simulador!$F$19-100000/(1+Simulador!$C$6+$I235/10000)^(Simulador!$C$5/252))</f>
        <v>1328658.4197140264</v>
      </c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41">
        <f t="shared" si="3"/>
        <v>315</v>
      </c>
      <c r="J236" s="41">
        <f>Simulador!$G$18*(Simulador!$F$18-100000/(1+Simulador!$C$8+$I236/10000)^(Simulador!$C$7/252))-Simulador!$G$19*(Simulador!$F$19-100000/(1+Simulador!$C$6+$I236/10000)^(Simulador!$C$5/252))</f>
        <v>1332747.0675566979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41">
        <f t="shared" si="3"/>
        <v>316</v>
      </c>
      <c r="J237" s="41">
        <f>Simulador!$G$18*(Simulador!$F$18-100000/(1+Simulador!$C$8+$I237/10000)^(Simulador!$C$7/252))-Simulador!$G$19*(Simulador!$F$19-100000/(1+Simulador!$C$6+$I237/10000)^(Simulador!$C$5/252))</f>
        <v>1336834.8360402414</v>
      </c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41">
        <f t="shared" si="3"/>
        <v>317</v>
      </c>
      <c r="J238" s="41">
        <f>Simulador!$G$18*(Simulador!$F$18-100000/(1+Simulador!$C$8+$I238/10000)^(Simulador!$C$7/252))-Simulador!$G$19*(Simulador!$F$19-100000/(1+Simulador!$C$6+$I238/10000)^(Simulador!$C$5/252))</f>
        <v>1340921.7254134843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41">
        <f t="shared" si="3"/>
        <v>318</v>
      </c>
      <c r="J239" s="41">
        <f>Simulador!$G$18*(Simulador!$F$18-100000/(1+Simulador!$C$8+$I239/10000)^(Simulador!$C$7/252))-Simulador!$G$19*(Simulador!$F$19-100000/(1+Simulador!$C$6+$I239/10000)^(Simulador!$C$5/252))</f>
        <v>1345007.7359250537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41">
        <f t="shared" si="3"/>
        <v>319</v>
      </c>
      <c r="J240" s="41">
        <f>Simulador!$G$18*(Simulador!$F$18-100000/(1+Simulador!$C$8+$I240/10000)^(Simulador!$C$7/252))-Simulador!$G$19*(Simulador!$F$19-100000/(1+Simulador!$C$6+$I240/10000)^(Simulador!$C$5/252))</f>
        <v>1349092.8678236352</v>
      </c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41">
        <f t="shared" si="3"/>
        <v>320</v>
      </c>
      <c r="J241" s="41">
        <f>Simulador!$G$18*(Simulador!$F$18-100000/(1+Simulador!$C$8+$I241/10000)^(Simulador!$C$7/252))-Simulador!$G$19*(Simulador!$F$19-100000/(1+Simulador!$C$6+$I241/10000)^(Simulador!$C$5/252))</f>
        <v>1353177.1213577178</v>
      </c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41">
        <f t="shared" si="3"/>
        <v>321</v>
      </c>
      <c r="J242" s="41">
        <f>Simulador!$G$18*(Simulador!$F$18-100000/(1+Simulador!$C$8+$I242/10000)^(Simulador!$C$7/252))-Simulador!$G$19*(Simulador!$F$19-100000/(1+Simulador!$C$6+$I242/10000)^(Simulador!$C$5/252))</f>
        <v>1357260.4967757247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41">
        <f t="shared" si="3"/>
        <v>322</v>
      </c>
      <c r="J243" s="41">
        <f>Simulador!$G$18*(Simulador!$F$18-100000/(1+Simulador!$C$8+$I243/10000)^(Simulador!$C$7/252))-Simulador!$G$19*(Simulador!$F$19-100000/(1+Simulador!$C$6+$I243/10000)^(Simulador!$C$5/252))</f>
        <v>1361342.9943260045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41">
        <f t="shared" si="3"/>
        <v>323</v>
      </c>
      <c r="J244" s="41">
        <f>Simulador!$G$18*(Simulador!$F$18-100000/(1+Simulador!$C$8+$I244/10000)^(Simulador!$C$7/252))-Simulador!$G$19*(Simulador!$F$19-100000/(1+Simulador!$C$6+$I244/10000)^(Simulador!$C$5/252))</f>
        <v>1365424.6142567911</v>
      </c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41">
        <f t="shared" si="3"/>
        <v>324</v>
      </c>
      <c r="J245" s="41">
        <f>Simulador!$G$18*(Simulador!$F$18-100000/(1+Simulador!$C$8+$I245/10000)^(Simulador!$C$7/252))-Simulador!$G$19*(Simulador!$F$19-100000/(1+Simulador!$C$6+$I245/10000)^(Simulador!$C$5/252))</f>
        <v>1369505.3568163132</v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41">
        <f t="shared" si="3"/>
        <v>325</v>
      </c>
      <c r="J246" s="41">
        <f>Simulador!$G$18*(Simulador!$F$18-100000/(1+Simulador!$C$8+$I246/10000)^(Simulador!$C$7/252))-Simulador!$G$19*(Simulador!$F$19-100000/(1+Simulador!$C$6+$I246/10000)^(Simulador!$C$5/252))</f>
        <v>1373585.2222525701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41">
        <f t="shared" si="3"/>
        <v>326</v>
      </c>
      <c r="J247" s="41">
        <f>Simulador!$G$18*(Simulador!$F$18-100000/(1+Simulador!$C$8+$I247/10000)^(Simulador!$C$7/252))-Simulador!$G$19*(Simulador!$F$19-100000/(1+Simulador!$C$6+$I247/10000)^(Simulador!$C$5/252))</f>
        <v>1377664.2108135712</v>
      </c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41">
        <f t="shared" si="3"/>
        <v>327</v>
      </c>
      <c r="J248" s="41">
        <f>Simulador!$G$18*(Simulador!$F$18-100000/(1+Simulador!$C$8+$I248/10000)^(Simulador!$C$7/252))-Simulador!$G$19*(Simulador!$F$19-100000/(1+Simulador!$C$6+$I248/10000)^(Simulador!$C$5/252))</f>
        <v>1381742.3227472103</v>
      </c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41">
        <f t="shared" si="3"/>
        <v>328</v>
      </c>
      <c r="J249" s="41">
        <f>Simulador!$G$18*(Simulador!$F$18-100000/(1+Simulador!$C$8+$I249/10000)^(Simulador!$C$7/252))-Simulador!$G$19*(Simulador!$F$19-100000/(1+Simulador!$C$6+$I249/10000)^(Simulador!$C$5/252))</f>
        <v>1385819.5583012782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41">
        <f t="shared" si="3"/>
        <v>329</v>
      </c>
      <c r="J250" s="41">
        <f>Simulador!$G$18*(Simulador!$F$18-100000/(1+Simulador!$C$8+$I250/10000)^(Simulador!$C$7/252))-Simulador!$G$19*(Simulador!$F$19-100000/(1+Simulador!$C$6+$I250/10000)^(Simulador!$C$5/252))</f>
        <v>1389895.9177234969</v>
      </c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41">
        <f t="shared" si="3"/>
        <v>330</v>
      </c>
      <c r="J251" s="41">
        <f>Simulador!$G$18*(Simulador!$F$18-100000/(1+Simulador!$C$8+$I251/10000)^(Simulador!$C$7/252))-Simulador!$G$19*(Simulador!$F$19-100000/(1+Simulador!$C$6+$I251/10000)^(Simulador!$C$5/252))</f>
        <v>1393971.4012615194</v>
      </c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41">
        <f t="shared" si="3"/>
        <v>331</v>
      </c>
      <c r="J252" s="41">
        <f>Simulador!$G$18*(Simulador!$F$18-100000/(1+Simulador!$C$8+$I252/10000)^(Simulador!$C$7/252))-Simulador!$G$19*(Simulador!$F$19-100000/(1+Simulador!$C$6+$I252/10000)^(Simulador!$C$5/252))</f>
        <v>1398046.009162819</v>
      </c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41">
        <f t="shared" si="3"/>
        <v>332</v>
      </c>
      <c r="J253" s="41">
        <f>Simulador!$G$18*(Simulador!$F$18-100000/(1+Simulador!$C$8+$I253/10000)^(Simulador!$C$7/252))-Simulador!$G$19*(Simulador!$F$19-100000/(1+Simulador!$C$6+$I253/10000)^(Simulador!$C$5/252))</f>
        <v>1402119.7416748928</v>
      </c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41">
        <f t="shared" si="3"/>
        <v>333</v>
      </c>
      <c r="J254" s="41">
        <f>Simulador!$G$18*(Simulador!$F$18-100000/(1+Simulador!$C$8+$I254/10000)^(Simulador!$C$7/252))-Simulador!$G$19*(Simulador!$F$19-100000/(1+Simulador!$C$6+$I254/10000)^(Simulador!$C$5/252))</f>
        <v>1406192.5990450596</v>
      </c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41">
        <f t="shared" si="3"/>
        <v>334</v>
      </c>
      <c r="J255" s="41">
        <f>Simulador!$G$18*(Simulador!$F$18-100000/(1+Simulador!$C$8+$I255/10000)^(Simulador!$C$7/252))-Simulador!$G$19*(Simulador!$F$19-100000/(1+Simulador!$C$6+$I255/10000)^(Simulador!$C$5/252))</f>
        <v>1410264.5815206114</v>
      </c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41">
        <f t="shared" si="3"/>
        <v>335</v>
      </c>
      <c r="J256" s="41">
        <f>Simulador!$G$18*(Simulador!$F$18-100000/(1+Simulador!$C$8+$I256/10000)^(Simulador!$C$7/252))-Simulador!$G$19*(Simulador!$F$19-100000/(1+Simulador!$C$6+$I256/10000)^(Simulador!$C$5/252))</f>
        <v>1414335.6893487</v>
      </c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41">
        <f t="shared" si="3"/>
        <v>336</v>
      </c>
      <c r="J257" s="41">
        <f>Simulador!$G$18*(Simulador!$F$18-100000/(1+Simulador!$C$8+$I257/10000)^(Simulador!$C$7/252))-Simulador!$G$19*(Simulador!$F$19-100000/(1+Simulador!$C$6+$I257/10000)^(Simulador!$C$5/252))</f>
        <v>1418405.9227764329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41">
        <f t="shared" si="3"/>
        <v>337</v>
      </c>
      <c r="J258" s="41">
        <f>Simulador!$G$18*(Simulador!$F$18-100000/(1+Simulador!$C$8+$I258/10000)^(Simulador!$C$7/252))-Simulador!$G$19*(Simulador!$F$19-100000/(1+Simulador!$C$6+$I258/10000)^(Simulador!$C$5/252))</f>
        <v>1422475.2820508038</v>
      </c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41">
        <f t="shared" si="3"/>
        <v>338</v>
      </c>
      <c r="J259" s="41">
        <f>Simulador!$G$18*(Simulador!$F$18-100000/(1+Simulador!$C$8+$I259/10000)^(Simulador!$C$7/252))-Simulador!$G$19*(Simulador!$F$19-100000/(1+Simulador!$C$6+$I259/10000)^(Simulador!$C$5/252))</f>
        <v>1426543.7674187175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41">
        <f t="shared" si="3"/>
        <v>339</v>
      </c>
      <c r="J260" s="41">
        <f>Simulador!$G$18*(Simulador!$F$18-100000/(1+Simulador!$C$8+$I260/10000)^(Simulador!$C$7/252))-Simulador!$G$19*(Simulador!$F$19-100000/(1+Simulador!$C$6+$I260/10000)^(Simulador!$C$5/252))</f>
        <v>1430611.3791269662</v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41">
        <f t="shared" si="3"/>
        <v>340</v>
      </c>
      <c r="J261" s="41">
        <f>Simulador!$G$18*(Simulador!$F$18-100000/(1+Simulador!$C$8+$I261/10000)^(Simulador!$C$7/252))-Simulador!$G$19*(Simulador!$F$19-100000/(1+Simulador!$C$6+$I261/10000)^(Simulador!$C$5/252))</f>
        <v>1434678.1174223346</v>
      </c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41">
        <f t="shared" si="3"/>
        <v>341</v>
      </c>
      <c r="J262" s="41">
        <f>Simulador!$G$18*(Simulador!$F$18-100000/(1+Simulador!$C$8+$I262/10000)^(Simulador!$C$7/252))-Simulador!$G$19*(Simulador!$F$19-100000/(1+Simulador!$C$6+$I262/10000)^(Simulador!$C$5/252))</f>
        <v>1438743.9825514248</v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41">
        <f t="shared" si="3"/>
        <v>342</v>
      </c>
      <c r="J263" s="41">
        <f>Simulador!$G$18*(Simulador!$F$18-100000/(1+Simulador!$C$8+$I263/10000)^(Simulador!$C$7/252))-Simulador!$G$19*(Simulador!$F$19-100000/(1+Simulador!$C$6+$I263/10000)^(Simulador!$C$5/252))</f>
        <v>1442808.9747608053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41">
        <f t="shared" si="3"/>
        <v>343</v>
      </c>
      <c r="J264" s="41">
        <f>Simulador!$G$18*(Simulador!$F$18-100000/(1+Simulador!$C$8+$I264/10000)^(Simulador!$C$7/252))-Simulador!$G$19*(Simulador!$F$19-100000/(1+Simulador!$C$6+$I264/10000)^(Simulador!$C$5/252))</f>
        <v>1446873.0942969238</v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41">
        <f t="shared" si="3"/>
        <v>344</v>
      </c>
      <c r="J265" s="41">
        <f>Simulador!$G$18*(Simulador!$F$18-100000/(1+Simulador!$C$8+$I265/10000)^(Simulador!$C$7/252))-Simulador!$G$19*(Simulador!$F$19-100000/(1+Simulador!$C$6+$I265/10000)^(Simulador!$C$5/252))</f>
        <v>1450936.3414061621</v>
      </c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41">
        <f t="shared" si="3"/>
        <v>345</v>
      </c>
      <c r="J266" s="41">
        <f>Simulador!$G$18*(Simulador!$F$18-100000/(1+Simulador!$C$8+$I266/10000)^(Simulador!$C$7/252))-Simulador!$G$19*(Simulador!$F$19-100000/(1+Simulador!$C$6+$I266/10000)^(Simulador!$C$5/252))</f>
        <v>1454998.7163347967</v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41">
        <f t="shared" si="3"/>
        <v>346</v>
      </c>
      <c r="J267" s="41">
        <f>Simulador!$G$18*(Simulador!$F$18-100000/(1+Simulador!$C$8+$I267/10000)^(Simulador!$C$7/252))-Simulador!$G$19*(Simulador!$F$19-100000/(1+Simulador!$C$6+$I267/10000)^(Simulador!$C$5/252))</f>
        <v>1459060.2193290386</v>
      </c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41">
        <f t="shared" si="3"/>
        <v>347</v>
      </c>
      <c r="J268" s="41">
        <f>Simulador!$G$18*(Simulador!$F$18-100000/(1+Simulador!$C$8+$I268/10000)^(Simulador!$C$7/252))-Simulador!$G$19*(Simulador!$F$19-100000/(1+Simulador!$C$6+$I268/10000)^(Simulador!$C$5/252))</f>
        <v>1463120.8506349802</v>
      </c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41">
        <f t="shared" si="3"/>
        <v>348</v>
      </c>
      <c r="J269" s="41">
        <f>Simulador!$G$18*(Simulador!$F$18-100000/(1+Simulador!$C$8+$I269/10000)^(Simulador!$C$7/252))-Simulador!$G$19*(Simulador!$F$19-100000/(1+Simulador!$C$6+$I269/10000)^(Simulador!$C$5/252))</f>
        <v>1467180.610498629</v>
      </c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41">
        <f t="shared" si="3"/>
        <v>349</v>
      </c>
      <c r="J270" s="41">
        <f>Simulador!$G$18*(Simulador!$F$18-100000/(1+Simulador!$C$8+$I270/10000)^(Simulador!$C$7/252))-Simulador!$G$19*(Simulador!$F$19-100000/(1+Simulador!$C$6+$I270/10000)^(Simulador!$C$5/252))</f>
        <v>1471239.4991659387</v>
      </c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41">
        <f t="shared" si="3"/>
        <v>350</v>
      </c>
      <c r="J271" s="41">
        <f>Simulador!$G$18*(Simulador!$F$18-100000/(1+Simulador!$C$8+$I271/10000)^(Simulador!$C$7/252))-Simulador!$G$19*(Simulador!$F$19-100000/(1+Simulador!$C$6+$I271/10000)^(Simulador!$C$5/252))</f>
        <v>1475297.5168827611</v>
      </c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41">
        <f t="shared" si="3"/>
        <v>351</v>
      </c>
      <c r="J272" s="41">
        <f>Simulador!$G$18*(Simulador!$F$18-100000/(1+Simulador!$C$8+$I272/10000)^(Simulador!$C$7/252))-Simulador!$G$19*(Simulador!$F$19-100000/(1+Simulador!$C$6+$I272/10000)^(Simulador!$C$5/252))</f>
        <v>1479354.66389477</v>
      </c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41">
        <f t="shared" si="3"/>
        <v>352</v>
      </c>
      <c r="J273" s="41">
        <f>Simulador!$G$18*(Simulador!$F$18-100000/(1+Simulador!$C$8+$I273/10000)^(Simulador!$C$7/252))-Simulador!$G$19*(Simulador!$F$19-100000/(1+Simulador!$C$6+$I273/10000)^(Simulador!$C$5/252))</f>
        <v>1483410.9404477421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41">
        <f t="shared" si="3"/>
        <v>353</v>
      </c>
      <c r="J274" s="41">
        <f>Simulador!$G$18*(Simulador!$F$18-100000/(1+Simulador!$C$8+$I274/10000)^(Simulador!$C$7/252))-Simulador!$G$19*(Simulador!$F$19-100000/(1+Simulador!$C$6+$I274/10000)^(Simulador!$C$5/252))</f>
        <v>1487466.3467871649</v>
      </c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41">
        <f t="shared" si="3"/>
        <v>354</v>
      </c>
      <c r="J275" s="41">
        <f>Simulador!$G$18*(Simulador!$F$18-100000/(1+Simulador!$C$8+$I275/10000)^(Simulador!$C$7/252))-Simulador!$G$19*(Simulador!$F$19-100000/(1+Simulador!$C$6+$I275/10000)^(Simulador!$C$5/252))</f>
        <v>1491520.883158565</v>
      </c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41">
        <f t="shared" si="3"/>
        <v>355</v>
      </c>
      <c r="J276" s="41">
        <f>Simulador!$G$18*(Simulador!$F$18-100000/(1+Simulador!$C$8+$I276/10000)^(Simulador!$C$7/252))-Simulador!$G$19*(Simulador!$F$19-100000/(1+Simulador!$C$6+$I276/10000)^(Simulador!$C$5/252))</f>
        <v>1495574.5498073054</v>
      </c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41">
        <f t="shared" si="3"/>
        <v>356</v>
      </c>
      <c r="J277" s="41">
        <f>Simulador!$G$18*(Simulador!$F$18-100000/(1+Simulador!$C$8+$I277/10000)^(Simulador!$C$7/252))-Simulador!$G$19*(Simulador!$F$19-100000/(1+Simulador!$C$6+$I277/10000)^(Simulador!$C$5/252))</f>
        <v>1499627.3469786956</v>
      </c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41">
        <f t="shared" si="3"/>
        <v>357</v>
      </c>
      <c r="J278" s="41">
        <f>Simulador!$G$18*(Simulador!$F$18-100000/(1+Simulador!$C$8+$I278/10000)^(Simulador!$C$7/252))-Simulador!$G$19*(Simulador!$F$19-100000/(1+Simulador!$C$6+$I278/10000)^(Simulador!$C$5/252))</f>
        <v>1503679.2749179774</v>
      </c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41">
        <f t="shared" ref="I279:I321" si="4">I278+1</f>
        <v>358</v>
      </c>
      <c r="J279" s="41">
        <f>Simulador!$G$18*(Simulador!$F$18-100000/(1+Simulador!$C$8+$I279/10000)^(Simulador!$C$7/252))-Simulador!$G$19*(Simulador!$F$19-100000/(1+Simulador!$C$6+$I279/10000)^(Simulador!$C$5/252))</f>
        <v>1507730.333870274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41">
        <f t="shared" si="4"/>
        <v>359</v>
      </c>
      <c r="J280" s="41">
        <f>Simulador!$G$18*(Simulador!$F$18-100000/(1+Simulador!$C$8+$I280/10000)^(Simulador!$C$7/252))-Simulador!$G$19*(Simulador!$F$19-100000/(1+Simulador!$C$6+$I280/10000)^(Simulador!$C$5/252))</f>
        <v>1511780.5240806383</v>
      </c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41">
        <f t="shared" si="4"/>
        <v>360</v>
      </c>
      <c r="J281" s="41">
        <f>Simulador!$G$18*(Simulador!$F$18-100000/(1+Simulador!$C$8+$I281/10000)^(Simulador!$C$7/252))-Simulador!$G$19*(Simulador!$F$19-100000/(1+Simulador!$C$6+$I281/10000)^(Simulador!$C$5/252))</f>
        <v>1515829.8457940086</v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41">
        <f t="shared" si="4"/>
        <v>361</v>
      </c>
      <c r="J282" s="41">
        <f>Simulador!$G$18*(Simulador!$F$18-100000/(1+Simulador!$C$8+$I282/10000)^(Simulador!$C$7/252))-Simulador!$G$19*(Simulador!$F$19-100000/(1+Simulador!$C$6+$I282/10000)^(Simulador!$C$5/252))</f>
        <v>1519878.2992552533</v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41">
        <f t="shared" si="4"/>
        <v>362</v>
      </c>
      <c r="J283" s="41">
        <f>Simulador!$G$18*(Simulador!$F$18-100000/(1+Simulador!$C$8+$I283/10000)^(Simulador!$C$7/252))-Simulador!$G$19*(Simulador!$F$19-100000/(1+Simulador!$C$6+$I283/10000)^(Simulador!$C$5/252))</f>
        <v>1523925.8847091389</v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41">
        <f t="shared" si="4"/>
        <v>363</v>
      </c>
      <c r="J284" s="41">
        <f>Simulador!$G$18*(Simulador!$F$18-100000/(1+Simulador!$C$8+$I284/10000)^(Simulador!$C$7/252))-Simulador!$G$19*(Simulador!$F$19-100000/(1+Simulador!$C$6+$I284/10000)^(Simulador!$C$5/252))</f>
        <v>1527972.6024003783</v>
      </c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41">
        <f t="shared" si="4"/>
        <v>364</v>
      </c>
      <c r="J285" s="41">
        <f>Simulador!$G$18*(Simulador!$F$18-100000/(1+Simulador!$C$8+$I285/10000)^(Simulador!$C$7/252))-Simulador!$G$19*(Simulador!$F$19-100000/(1+Simulador!$C$6+$I285/10000)^(Simulador!$C$5/252))</f>
        <v>1532018.4525735693</v>
      </c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41">
        <f t="shared" si="4"/>
        <v>365</v>
      </c>
      <c r="J286" s="41">
        <f>Simulador!$G$18*(Simulador!$F$18-100000/(1+Simulador!$C$8+$I286/10000)^(Simulador!$C$7/252))-Simulador!$G$19*(Simulador!$F$19-100000/(1+Simulador!$C$6+$I286/10000)^(Simulador!$C$5/252))</f>
        <v>1536063.4354732055</v>
      </c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41">
        <f t="shared" si="4"/>
        <v>366</v>
      </c>
      <c r="J287" s="41">
        <f>Simulador!$G$18*(Simulador!$F$18-100000/(1+Simulador!$C$8+$I287/10000)^(Simulador!$C$7/252))-Simulador!$G$19*(Simulador!$F$19-100000/(1+Simulador!$C$6+$I287/10000)^(Simulador!$C$5/252))</f>
        <v>1540107.5513436999</v>
      </c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41">
        <f t="shared" si="4"/>
        <v>367</v>
      </c>
      <c r="J288" s="41">
        <f>Simulador!$G$18*(Simulador!$F$18-100000/(1+Simulador!$C$8+$I288/10000)^(Simulador!$C$7/252))-Simulador!$G$19*(Simulador!$F$19-100000/(1+Simulador!$C$6+$I288/10000)^(Simulador!$C$5/252))</f>
        <v>1544150.8004294229</v>
      </c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41">
        <f t="shared" si="4"/>
        <v>368</v>
      </c>
      <c r="J289" s="41">
        <f>Simulador!$G$18*(Simulador!$F$18-100000/(1+Simulador!$C$8+$I289/10000)^(Simulador!$C$7/252))-Simulador!$G$19*(Simulador!$F$19-100000/(1+Simulador!$C$6+$I289/10000)^(Simulador!$C$5/252))</f>
        <v>1548193.1829746151</v>
      </c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41">
        <f t="shared" si="4"/>
        <v>369</v>
      </c>
      <c r="J290" s="41">
        <f>Simulador!$G$18*(Simulador!$F$18-100000/(1+Simulador!$C$8+$I290/10000)^(Simulador!$C$7/252))-Simulador!$G$19*(Simulador!$F$19-100000/(1+Simulador!$C$6+$I290/10000)^(Simulador!$C$5/252))</f>
        <v>1552234.6992234478</v>
      </c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41">
        <f t="shared" si="4"/>
        <v>370</v>
      </c>
      <c r="J291" s="41">
        <f>Simulador!$G$18*(Simulador!$F$18-100000/(1+Simulador!$C$8+$I291/10000)^(Simulador!$C$7/252))-Simulador!$G$19*(Simulador!$F$19-100000/(1+Simulador!$C$6+$I291/10000)^(Simulador!$C$5/252))</f>
        <v>1556275.3494199421</v>
      </c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41">
        <f t="shared" si="4"/>
        <v>371</v>
      </c>
      <c r="J292" s="41">
        <f>Simulador!$G$18*(Simulador!$F$18-100000/(1+Simulador!$C$8+$I292/10000)^(Simulador!$C$7/252))-Simulador!$G$19*(Simulador!$F$19-100000/(1+Simulador!$C$6+$I292/10000)^(Simulador!$C$5/252))</f>
        <v>1560315.1338081304</v>
      </c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41">
        <f t="shared" si="4"/>
        <v>372</v>
      </c>
      <c r="J293" s="41">
        <f>Simulador!$G$18*(Simulador!$F$18-100000/(1+Simulador!$C$8+$I293/10000)^(Simulador!$C$7/252))-Simulador!$G$19*(Simulador!$F$19-100000/(1+Simulador!$C$6+$I293/10000)^(Simulador!$C$5/252))</f>
        <v>1564354.0526318811</v>
      </c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41">
        <f t="shared" si="4"/>
        <v>373</v>
      </c>
      <c r="J294" s="41">
        <f>Simulador!$G$18*(Simulador!$F$18-100000/(1+Simulador!$C$8+$I294/10000)^(Simulador!$C$7/252))-Simulador!$G$19*(Simulador!$F$19-100000/(1+Simulador!$C$6+$I294/10000)^(Simulador!$C$5/252))</f>
        <v>1568392.1061350084</v>
      </c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41">
        <f t="shared" si="4"/>
        <v>374</v>
      </c>
      <c r="J295" s="41">
        <f>Simulador!$G$18*(Simulador!$F$18-100000/(1+Simulador!$C$8+$I295/10000)^(Simulador!$C$7/252))-Simulador!$G$19*(Simulador!$F$19-100000/(1+Simulador!$C$6+$I295/10000)^(Simulador!$C$5/252))</f>
        <v>1572429.294561255</v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41">
        <f t="shared" si="4"/>
        <v>375</v>
      </c>
      <c r="J296" s="41">
        <f>Simulador!$G$18*(Simulador!$F$18-100000/(1+Simulador!$C$8+$I296/10000)^(Simulador!$C$7/252))-Simulador!$G$19*(Simulador!$F$19-100000/(1+Simulador!$C$6+$I296/10000)^(Simulador!$C$5/252))</f>
        <v>1576465.6181542033</v>
      </c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41">
        <f t="shared" si="4"/>
        <v>376</v>
      </c>
      <c r="J297" s="41">
        <f>Simulador!$G$18*(Simulador!$F$18-100000/(1+Simulador!$C$8+$I297/10000)^(Simulador!$C$7/252))-Simulador!$G$19*(Simulador!$F$19-100000/(1+Simulador!$C$6+$I297/10000)^(Simulador!$C$5/252))</f>
        <v>1580501.077157459</v>
      </c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41">
        <f t="shared" si="4"/>
        <v>377</v>
      </c>
      <c r="J298" s="41">
        <f>Simulador!$G$18*(Simulador!$F$18-100000/(1+Simulador!$C$8+$I298/10000)^(Simulador!$C$7/252))-Simulador!$G$19*(Simulador!$F$19-100000/(1+Simulador!$C$6+$I298/10000)^(Simulador!$C$5/252))</f>
        <v>1584535.6718144158</v>
      </c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41">
        <f t="shared" si="4"/>
        <v>378</v>
      </c>
      <c r="J299" s="41">
        <f>Simulador!$G$18*(Simulador!$F$18-100000/(1+Simulador!$C$8+$I299/10000)^(Simulador!$C$7/252))-Simulador!$G$19*(Simulador!$F$19-100000/(1+Simulador!$C$6+$I299/10000)^(Simulador!$C$5/252))</f>
        <v>1588569.4023685104</v>
      </c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41">
        <f t="shared" si="4"/>
        <v>379</v>
      </c>
      <c r="J300" s="41">
        <f>Simulador!$G$18*(Simulador!$F$18-100000/(1+Simulador!$C$8+$I300/10000)^(Simulador!$C$7/252))-Simulador!$G$19*(Simulador!$F$19-100000/(1+Simulador!$C$6+$I300/10000)^(Simulador!$C$5/252))</f>
        <v>1592602.269062951</v>
      </c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41">
        <f t="shared" si="4"/>
        <v>380</v>
      </c>
      <c r="J301" s="41">
        <f>Simulador!$G$18*(Simulador!$F$18-100000/(1+Simulador!$C$8+$I301/10000)^(Simulador!$C$7/252))-Simulador!$G$19*(Simulador!$F$19-100000/(1+Simulador!$C$6+$I301/10000)^(Simulador!$C$5/252))</f>
        <v>1596634.2721410028</v>
      </c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41">
        <f t="shared" si="4"/>
        <v>381</v>
      </c>
      <c r="J302" s="41">
        <f>Simulador!$G$18*(Simulador!$F$18-100000/(1+Simulador!$C$8+$I302/10000)^(Simulador!$C$7/252))-Simulador!$G$19*(Simulador!$F$19-100000/(1+Simulador!$C$6+$I302/10000)^(Simulador!$C$5/252))</f>
        <v>1600665.411845719</v>
      </c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41">
        <f t="shared" si="4"/>
        <v>382</v>
      </c>
      <c r="J303" s="41">
        <f>Simulador!$G$18*(Simulador!$F$18-100000/(1+Simulador!$C$8+$I303/10000)^(Simulador!$C$7/252))-Simulador!$G$19*(Simulador!$F$19-100000/(1+Simulador!$C$6+$I303/10000)^(Simulador!$C$5/252))</f>
        <v>1604695.6884201327</v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41">
        <f t="shared" si="4"/>
        <v>383</v>
      </c>
      <c r="J304" s="41">
        <f>Simulador!$G$18*(Simulador!$F$18-100000/(1+Simulador!$C$8+$I304/10000)^(Simulador!$C$7/252))-Simulador!$G$19*(Simulador!$F$19-100000/(1+Simulador!$C$6+$I304/10000)^(Simulador!$C$5/252))</f>
        <v>1608725.1021071735</v>
      </c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41">
        <f t="shared" si="4"/>
        <v>384</v>
      </c>
      <c r="J305" s="41">
        <f>Simulador!$G$18*(Simulador!$F$18-100000/(1+Simulador!$C$8+$I305/10000)^(Simulador!$C$7/252))-Simulador!$G$19*(Simulador!$F$19-100000/(1+Simulador!$C$6+$I305/10000)^(Simulador!$C$5/252))</f>
        <v>1612753.653149704</v>
      </c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41">
        <f t="shared" si="4"/>
        <v>385</v>
      </c>
      <c r="J306" s="41">
        <f>Simulador!$G$18*(Simulador!$F$18-100000/(1+Simulador!$C$8+$I306/10000)^(Simulador!$C$7/252))-Simulador!$G$19*(Simulador!$F$19-100000/(1+Simulador!$C$6+$I306/10000)^(Simulador!$C$5/252))</f>
        <v>1616781.3417904377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41">
        <f t="shared" si="4"/>
        <v>386</v>
      </c>
      <c r="J307" s="41">
        <f>Simulador!$G$18*(Simulador!$F$18-100000/(1+Simulador!$C$8+$I307/10000)^(Simulador!$C$7/252))-Simulador!$G$19*(Simulador!$F$19-100000/(1+Simulador!$C$6+$I307/10000)^(Simulador!$C$5/252))</f>
        <v>1620808.1682720969</v>
      </c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41">
        <f t="shared" si="4"/>
        <v>387</v>
      </c>
      <c r="J308" s="41">
        <f>Simulador!$G$18*(Simulador!$F$18-100000/(1+Simulador!$C$8+$I308/10000)^(Simulador!$C$7/252))-Simulador!$G$19*(Simulador!$F$19-100000/(1+Simulador!$C$6+$I308/10000)^(Simulador!$C$5/252))</f>
        <v>1624834.1328372096</v>
      </c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41">
        <f t="shared" si="4"/>
        <v>388</v>
      </c>
      <c r="J309" s="41">
        <f>Simulador!$G$18*(Simulador!$F$18-100000/(1+Simulador!$C$8+$I309/10000)^(Simulador!$C$7/252))-Simulador!$G$19*(Simulador!$F$19-100000/(1+Simulador!$C$6+$I309/10000)^(Simulador!$C$5/252))</f>
        <v>1628859.2357283274</v>
      </c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41">
        <f t="shared" si="4"/>
        <v>389</v>
      </c>
      <c r="J310" s="41">
        <f>Simulador!$G$18*(Simulador!$F$18-100000/(1+Simulador!$C$8+$I310/10000)^(Simulador!$C$7/252))-Simulador!$G$19*(Simulador!$F$19-100000/(1+Simulador!$C$6+$I310/10000)^(Simulador!$C$5/252))</f>
        <v>1632883.477187807</v>
      </c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41">
        <f t="shared" si="4"/>
        <v>390</v>
      </c>
      <c r="J311" s="41">
        <f>Simulador!$G$18*(Simulador!$F$18-100000/(1+Simulador!$C$8+$I311/10000)^(Simulador!$C$7/252))-Simulador!$G$19*(Simulador!$F$19-100000/(1+Simulador!$C$6+$I311/10000)^(Simulador!$C$5/252))</f>
        <v>1636906.8574580001</v>
      </c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41">
        <f t="shared" si="4"/>
        <v>391</v>
      </c>
      <c r="J312" s="41">
        <f>Simulador!$G$18*(Simulador!$F$18-100000/(1+Simulador!$C$8+$I312/10000)^(Simulador!$C$7/252))-Simulador!$G$19*(Simulador!$F$19-100000/(1+Simulador!$C$6+$I312/10000)^(Simulador!$C$5/252))</f>
        <v>1640929.3767810934</v>
      </c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41">
        <f t="shared" si="4"/>
        <v>392</v>
      </c>
      <c r="J313" s="41">
        <f>Simulador!$G$18*(Simulador!$F$18-100000/(1+Simulador!$C$8+$I313/10000)^(Simulador!$C$7/252))-Simulador!$G$19*(Simulador!$F$19-100000/(1+Simulador!$C$6+$I313/10000)^(Simulador!$C$5/252))</f>
        <v>1644951.0353992991</v>
      </c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41">
        <f t="shared" si="4"/>
        <v>393</v>
      </c>
      <c r="J314" s="41">
        <f>Simulador!$G$18*(Simulador!$F$18-100000/(1+Simulador!$C$8+$I314/10000)^(Simulador!$C$7/252))-Simulador!$G$19*(Simulador!$F$19-100000/(1+Simulador!$C$6+$I314/10000)^(Simulador!$C$5/252))</f>
        <v>1648971.8335546011</v>
      </c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41">
        <f t="shared" si="4"/>
        <v>394</v>
      </c>
      <c r="J315" s="41">
        <f>Simulador!$G$18*(Simulador!$F$18-100000/(1+Simulador!$C$8+$I315/10000)^(Simulador!$C$7/252))-Simulador!$G$19*(Simulador!$F$19-100000/(1+Simulador!$C$6+$I315/10000)^(Simulador!$C$5/252))</f>
        <v>1652991.7714890591</v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41">
        <f t="shared" si="4"/>
        <v>395</v>
      </c>
      <c r="J316" s="41">
        <f>Simulador!$G$18*(Simulador!$F$18-100000/(1+Simulador!$C$8+$I316/10000)^(Simulador!$C$7/252))-Simulador!$G$19*(Simulador!$F$19-100000/(1+Simulador!$C$6+$I316/10000)^(Simulador!$C$5/252))</f>
        <v>1657010.8494444529</v>
      </c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41">
        <f t="shared" si="4"/>
        <v>396</v>
      </c>
      <c r="J317" s="41">
        <f>Simulador!$G$18*(Simulador!$F$18-100000/(1+Simulador!$C$8+$I317/10000)^(Simulador!$C$7/252))-Simulador!$G$19*(Simulador!$F$19-100000/(1+Simulador!$C$6+$I317/10000)^(Simulador!$C$5/252))</f>
        <v>1661029.067662657</v>
      </c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41">
        <f t="shared" si="4"/>
        <v>397</v>
      </c>
      <c r="J318" s="41">
        <f>Simulador!$G$18*(Simulador!$F$18-100000/(1+Simulador!$C$8+$I318/10000)^(Simulador!$C$7/252))-Simulador!$G$19*(Simulador!$F$19-100000/(1+Simulador!$C$6+$I318/10000)^(Simulador!$C$5/252))</f>
        <v>1665046.4263853307</v>
      </c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41">
        <f t="shared" si="4"/>
        <v>398</v>
      </c>
      <c r="J319" s="41">
        <f>Simulador!$G$18*(Simulador!$F$18-100000/(1+Simulador!$C$8+$I319/10000)^(Simulador!$C$7/252))-Simulador!$G$19*(Simulador!$F$19-100000/(1+Simulador!$C$6+$I319/10000)^(Simulador!$C$5/252))</f>
        <v>1669062.925854143</v>
      </c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41">
        <f t="shared" si="4"/>
        <v>399</v>
      </c>
      <c r="J320" s="41">
        <f>Simulador!$G$18*(Simulador!$F$18-100000/(1+Simulador!$C$8+$I320/10000)^(Simulador!$C$7/252))-Simulador!$G$19*(Simulador!$F$19-100000/(1+Simulador!$C$6+$I320/10000)^(Simulador!$C$5/252))</f>
        <v>1673078.5663106013</v>
      </c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41">
        <f t="shared" si="4"/>
        <v>400</v>
      </c>
      <c r="J321" s="41">
        <f>Simulador!$G$18*(Simulador!$F$18-100000/(1+Simulador!$C$8+$I321/10000)^(Simulador!$C$7/252))-Simulador!$G$19*(Simulador!$F$19-100000/(1+Simulador!$C$6+$I321/10000)^(Simulador!$C$5/252))</f>
        <v>1677093.3479961569</v>
      </c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D353A-7B9D-4087-B61D-25275963B786}">
  <dimension ref="A1:Z400"/>
  <sheetViews>
    <sheetView showGridLines="0" workbookViewId="0"/>
  </sheetViews>
  <sheetFormatPr defaultRowHeight="14.4" x14ac:dyDescent="0.3"/>
  <cols>
    <col min="1" max="1" width="3.109375" customWidth="1"/>
    <col min="2" max="2" width="129.6640625" customWidth="1"/>
    <col min="3" max="7" width="35.21875" customWidth="1"/>
  </cols>
  <sheetData>
    <row r="1" spans="1:26" ht="22.8" x14ac:dyDescent="0.3">
      <c r="A1" s="7"/>
      <c r="B1" s="8" t="s">
        <v>105</v>
      </c>
      <c r="C1" s="47"/>
      <c r="D1" s="47"/>
      <c r="E1" s="47"/>
      <c r="F1" s="47"/>
      <c r="G1" s="4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7"/>
      <c r="B2" s="9" t="s">
        <v>274</v>
      </c>
      <c r="C2" s="47"/>
      <c r="D2" s="47"/>
      <c r="E2" s="47"/>
      <c r="F2" s="47"/>
      <c r="G2" s="4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7"/>
      <c r="B3" s="47"/>
      <c r="C3" s="47"/>
      <c r="D3" s="47"/>
      <c r="E3" s="47"/>
      <c r="F3" s="47"/>
      <c r="G3" s="4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">
      <c r="A4" s="7"/>
      <c r="B4" s="31" t="s">
        <v>106</v>
      </c>
      <c r="C4" s="9"/>
      <c r="D4" s="9"/>
      <c r="E4" s="9"/>
      <c r="F4" s="9"/>
      <c r="G4" s="9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">
      <c r="A5" s="7"/>
      <c r="B5" s="31"/>
      <c r="C5" s="9"/>
      <c r="D5" s="9"/>
      <c r="E5" s="9"/>
      <c r="F5" s="9"/>
      <c r="G5" s="9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7.6" x14ac:dyDescent="0.3">
      <c r="A6" s="7"/>
      <c r="B6" s="31" t="s">
        <v>107</v>
      </c>
      <c r="C6" s="9"/>
      <c r="D6" s="9"/>
      <c r="E6" s="9"/>
      <c r="F6" s="9"/>
      <c r="G6" s="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3">
      <c r="A7" s="7"/>
      <c r="B7" s="31"/>
      <c r="C7" s="9"/>
      <c r="D7" s="9"/>
      <c r="E7" s="9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7"/>
      <c r="B8" s="31" t="s">
        <v>108</v>
      </c>
      <c r="C8" s="9"/>
      <c r="D8" s="9"/>
      <c r="E8" s="9"/>
      <c r="F8" s="9"/>
      <c r="G8" s="9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7"/>
      <c r="B9" s="31"/>
      <c r="C9" s="9"/>
      <c r="D9" s="9"/>
      <c r="E9" s="9"/>
      <c r="F9" s="9"/>
      <c r="G9" s="9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55.2" x14ac:dyDescent="0.3">
      <c r="A10" s="7"/>
      <c r="B10" s="31" t="s">
        <v>109</v>
      </c>
      <c r="C10" s="9"/>
      <c r="D10" s="9"/>
      <c r="E10" s="9"/>
      <c r="F10" s="9"/>
      <c r="G10" s="9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7"/>
      <c r="B11" s="31"/>
      <c r="C11" s="9"/>
      <c r="D11" s="9"/>
      <c r="E11" s="9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">
      <c r="A12" s="7"/>
      <c r="B12" s="31" t="s">
        <v>110</v>
      </c>
      <c r="C12" s="9"/>
      <c r="D12" s="9"/>
      <c r="E12" s="9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7"/>
      <c r="B13" s="31"/>
      <c r="C13" s="9"/>
      <c r="D13" s="9"/>
      <c r="E13" s="9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7"/>
      <c r="B14" s="31" t="s">
        <v>111</v>
      </c>
      <c r="C14" s="9"/>
      <c r="D14" s="9"/>
      <c r="E14" s="9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7"/>
      <c r="B15" s="31" t="s">
        <v>112</v>
      </c>
      <c r="C15" s="9"/>
      <c r="D15" s="9"/>
      <c r="E15" s="9"/>
      <c r="F15" s="9"/>
      <c r="G15" s="9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7.6" x14ac:dyDescent="0.3">
      <c r="A16" s="7"/>
      <c r="B16" s="31" t="s">
        <v>113</v>
      </c>
      <c r="C16" s="9"/>
      <c r="D16" s="9"/>
      <c r="E16" s="9"/>
      <c r="F16" s="9"/>
      <c r="G16" s="9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7.6" x14ac:dyDescent="0.3">
      <c r="A17" s="7"/>
      <c r="B17" s="31" t="s">
        <v>114</v>
      </c>
      <c r="C17" s="9"/>
      <c r="D17" s="9"/>
      <c r="E17" s="9"/>
      <c r="F17" s="9"/>
      <c r="G17" s="9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31"/>
      <c r="C18" s="9"/>
      <c r="D18" s="9"/>
      <c r="E18" s="9"/>
      <c r="F18" s="9"/>
      <c r="G18" s="9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">
      <c r="A19" s="7"/>
      <c r="B19" s="31" t="s">
        <v>115</v>
      </c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31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7.6" x14ac:dyDescent="0.3">
      <c r="A21" s="7"/>
      <c r="B21" s="31" t="s">
        <v>116</v>
      </c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">
      <c r="A22" s="7"/>
      <c r="B22" s="31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">
      <c r="A23" s="7"/>
      <c r="B23" s="31" t="s">
        <v>117</v>
      </c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31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7.6" x14ac:dyDescent="0.3">
      <c r="A25" s="7"/>
      <c r="B25" s="31" t="s">
        <v>118</v>
      </c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3">
      <c r="A26" s="7"/>
      <c r="B26" s="31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31" t="s">
        <v>119</v>
      </c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31"/>
      <c r="C28" s="9"/>
      <c r="D28" s="9"/>
      <c r="E28" s="9"/>
      <c r="F28" s="9"/>
      <c r="G28" s="9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31" t="s">
        <v>120</v>
      </c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31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31" t="s">
        <v>121</v>
      </c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31"/>
      <c r="C32" s="9"/>
      <c r="D32" s="9"/>
      <c r="E32" s="9"/>
      <c r="F32" s="9"/>
      <c r="G32" s="9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41.4" x14ac:dyDescent="0.3">
      <c r="A33" s="7"/>
      <c r="B33" s="31" t="s">
        <v>122</v>
      </c>
      <c r="C33" s="9"/>
      <c r="D33" s="9"/>
      <c r="E33" s="9"/>
      <c r="F33" s="9"/>
      <c r="G33" s="9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31"/>
      <c r="C34" s="9"/>
      <c r="D34" s="9"/>
      <c r="E34" s="9"/>
      <c r="F34" s="9"/>
      <c r="G34" s="9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31" t="s">
        <v>123</v>
      </c>
      <c r="C35" s="9"/>
      <c r="D35" s="9"/>
      <c r="E35" s="9"/>
      <c r="F35" s="9"/>
      <c r="G35" s="9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31"/>
      <c r="C36" s="9"/>
      <c r="D36" s="9"/>
      <c r="E36" s="9"/>
      <c r="F36" s="9"/>
      <c r="G36" s="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7.6" x14ac:dyDescent="0.3">
      <c r="A37" s="7"/>
      <c r="B37" s="31" t="s">
        <v>124</v>
      </c>
      <c r="C37" s="9"/>
      <c r="D37" s="9"/>
      <c r="E37" s="9"/>
      <c r="F37" s="9"/>
      <c r="G37" s="9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7.6" x14ac:dyDescent="0.3">
      <c r="A38" s="7"/>
      <c r="B38" s="31" t="s">
        <v>125</v>
      </c>
      <c r="C38" s="9"/>
      <c r="D38" s="9"/>
      <c r="E38" s="9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31" t="s">
        <v>126</v>
      </c>
      <c r="C39" s="9"/>
      <c r="D39" s="9"/>
      <c r="E39" s="9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31"/>
      <c r="C40" s="9"/>
      <c r="D40" s="9"/>
      <c r="E40" s="9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31"/>
      <c r="C41" s="9" t="s">
        <v>78</v>
      </c>
      <c r="D41" s="9" t="s">
        <v>79</v>
      </c>
      <c r="E41" s="9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31" t="s">
        <v>80</v>
      </c>
      <c r="C42" s="9" t="s">
        <v>81</v>
      </c>
      <c r="D42" s="9" t="s">
        <v>127</v>
      </c>
      <c r="E42" s="9"/>
      <c r="F42" s="9"/>
      <c r="G42" s="9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31" t="s">
        <v>83</v>
      </c>
      <c r="C43" s="9" t="s">
        <v>84</v>
      </c>
      <c r="D43" s="9" t="s">
        <v>85</v>
      </c>
      <c r="E43" s="9"/>
      <c r="F43" s="9"/>
      <c r="G43" s="9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31" t="s">
        <v>86</v>
      </c>
      <c r="C44" s="9" t="s">
        <v>87</v>
      </c>
      <c r="D44" s="9" t="s">
        <v>88</v>
      </c>
      <c r="E44" s="9"/>
      <c r="F44" s="9"/>
      <c r="G44" s="9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31"/>
      <c r="C45" s="9"/>
      <c r="D45" s="9"/>
      <c r="E45" s="9"/>
      <c r="F45" s="9"/>
      <c r="G45" s="9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41.4" x14ac:dyDescent="0.3">
      <c r="A46" s="7"/>
      <c r="B46" s="31" t="s">
        <v>128</v>
      </c>
      <c r="C46" s="9"/>
      <c r="D46" s="9"/>
      <c r="E46" s="9"/>
      <c r="F46" s="9"/>
      <c r="G46" s="9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7.6" x14ac:dyDescent="0.3">
      <c r="A47" s="7"/>
      <c r="B47" s="31" t="s">
        <v>129</v>
      </c>
      <c r="C47" s="9"/>
      <c r="D47" s="9"/>
      <c r="E47" s="9"/>
      <c r="F47" s="9"/>
      <c r="G47" s="9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7.6" x14ac:dyDescent="0.3">
      <c r="A48" s="7"/>
      <c r="B48" s="31" t="s">
        <v>130</v>
      </c>
      <c r="C48" s="9"/>
      <c r="D48" s="9"/>
      <c r="E48" s="9"/>
      <c r="F48" s="9"/>
      <c r="G48" s="9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31" t="s">
        <v>131</v>
      </c>
      <c r="C49" s="9"/>
      <c r="D49" s="9"/>
      <c r="E49" s="9"/>
      <c r="F49" s="9"/>
      <c r="G49" s="9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31"/>
      <c r="C50" s="9"/>
      <c r="D50" s="9"/>
      <c r="E50" s="9"/>
      <c r="F50" s="9"/>
      <c r="G50" s="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31" t="s">
        <v>132</v>
      </c>
      <c r="C51" s="9"/>
      <c r="D51" s="9"/>
      <c r="E51" s="9"/>
      <c r="F51" s="9"/>
      <c r="G51" s="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31"/>
      <c r="C52" s="9"/>
      <c r="D52" s="9"/>
      <c r="E52" s="9"/>
      <c r="F52" s="9"/>
      <c r="G52" s="9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31" t="s">
        <v>133</v>
      </c>
      <c r="C53" s="9"/>
      <c r="D53" s="9"/>
      <c r="E53" s="9"/>
      <c r="F53" s="9"/>
      <c r="G53" s="9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31"/>
      <c r="C54" s="9"/>
      <c r="D54" s="9"/>
      <c r="E54" s="9"/>
      <c r="F54" s="9"/>
      <c r="G54" s="9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31" t="s">
        <v>134</v>
      </c>
      <c r="C55" s="9" t="s">
        <v>135</v>
      </c>
      <c r="D55" s="9"/>
      <c r="E55" s="9"/>
      <c r="F55" s="9"/>
      <c r="G55" s="9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31" t="s">
        <v>2</v>
      </c>
      <c r="C56" s="9">
        <v>126</v>
      </c>
      <c r="D56" s="9"/>
      <c r="E56" s="9"/>
      <c r="F56" s="9"/>
      <c r="G56" s="9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31" t="s">
        <v>3</v>
      </c>
      <c r="C57" s="48">
        <v>1300</v>
      </c>
      <c r="D57" s="9"/>
      <c r="E57" s="9"/>
      <c r="F57" s="9"/>
      <c r="G57" s="9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31" t="s">
        <v>4</v>
      </c>
      <c r="C58" s="9">
        <v>252</v>
      </c>
      <c r="D58" s="9"/>
      <c r="E58" s="9"/>
      <c r="F58" s="9"/>
      <c r="G58" s="9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31" t="s">
        <v>5</v>
      </c>
      <c r="C59" s="48">
        <v>1360</v>
      </c>
      <c r="D59" s="9"/>
      <c r="E59" s="9"/>
      <c r="F59" s="9"/>
      <c r="G59" s="9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31" t="s">
        <v>6</v>
      </c>
      <c r="C60" s="9" t="s">
        <v>136</v>
      </c>
      <c r="D60" s="9"/>
      <c r="E60" s="9"/>
      <c r="F60" s="9"/>
      <c r="G60" s="9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31"/>
      <c r="C61" s="9"/>
      <c r="D61" s="9"/>
      <c r="E61" s="9"/>
      <c r="F61" s="9"/>
      <c r="G61" s="9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7.6" x14ac:dyDescent="0.3">
      <c r="A62" s="7"/>
      <c r="B62" s="31" t="s">
        <v>137</v>
      </c>
      <c r="C62" s="9"/>
      <c r="D62" s="9"/>
      <c r="E62" s="9"/>
      <c r="F62" s="9"/>
      <c r="G62" s="9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31"/>
      <c r="C63" s="9"/>
      <c r="D63" s="9"/>
      <c r="E63" s="9"/>
      <c r="F63" s="9"/>
      <c r="G63" s="9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31" t="s">
        <v>138</v>
      </c>
      <c r="C64" s="9"/>
      <c r="D64" s="9"/>
      <c r="E64" s="9"/>
      <c r="F64" s="9"/>
      <c r="G64" s="9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31"/>
      <c r="C65" s="9"/>
      <c r="D65" s="9"/>
      <c r="E65" s="9"/>
      <c r="F65" s="9"/>
      <c r="G65" s="9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31" t="s">
        <v>139</v>
      </c>
      <c r="C66" s="9"/>
      <c r="D66" s="9"/>
      <c r="E66" s="9"/>
      <c r="F66" s="9"/>
      <c r="G66" s="9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31"/>
      <c r="C67" s="9"/>
      <c r="D67" s="9"/>
      <c r="E67" s="9"/>
      <c r="F67" s="9"/>
      <c r="G67" s="9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31" t="s">
        <v>11</v>
      </c>
      <c r="C68" s="9" t="s">
        <v>12</v>
      </c>
      <c r="D68" s="9" t="s">
        <v>13</v>
      </c>
      <c r="E68" s="9" t="s">
        <v>14</v>
      </c>
      <c r="F68" s="9" t="s">
        <v>15</v>
      </c>
      <c r="G68" s="9" t="s">
        <v>16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31" t="s">
        <v>17</v>
      </c>
      <c r="C69" s="9" t="s">
        <v>18</v>
      </c>
      <c r="D69" s="9">
        <v>252</v>
      </c>
      <c r="E69" s="48">
        <v>1360</v>
      </c>
      <c r="F69" s="9" t="s">
        <v>140</v>
      </c>
      <c r="G69" s="9" t="s">
        <v>141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31" t="s">
        <v>19</v>
      </c>
      <c r="C70" s="9" t="s">
        <v>20</v>
      </c>
      <c r="D70" s="9">
        <v>126</v>
      </c>
      <c r="E70" s="48">
        <v>1300</v>
      </c>
      <c r="F70" s="9" t="s">
        <v>142</v>
      </c>
      <c r="G70" s="9" t="s">
        <v>143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31"/>
      <c r="C71" s="9"/>
      <c r="D71" s="9"/>
      <c r="E71" s="9"/>
      <c r="F71" s="9"/>
      <c r="G71" s="9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7.6" x14ac:dyDescent="0.3">
      <c r="A72" s="7"/>
      <c r="B72" s="31" t="s">
        <v>144</v>
      </c>
      <c r="C72" s="9"/>
      <c r="D72" s="9"/>
      <c r="E72" s="9"/>
      <c r="F72" s="9"/>
      <c r="G72" s="9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31"/>
      <c r="C73" s="9"/>
      <c r="D73" s="9"/>
      <c r="E73" s="9"/>
      <c r="F73" s="9"/>
      <c r="G73" s="9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31" t="s">
        <v>145</v>
      </c>
      <c r="C74" s="9"/>
      <c r="D74" s="9"/>
      <c r="E74" s="9"/>
      <c r="F74" s="9"/>
      <c r="G74" s="9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31"/>
      <c r="C75" s="9"/>
      <c r="D75" s="9"/>
      <c r="E75" s="9"/>
      <c r="F75" s="9"/>
      <c r="G75" s="9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31" t="s">
        <v>146</v>
      </c>
      <c r="C76" s="9"/>
      <c r="D76" s="9"/>
      <c r="E76" s="9"/>
      <c r="F76" s="9"/>
      <c r="G76" s="9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31"/>
      <c r="C77" s="9"/>
      <c r="D77" s="9"/>
      <c r="E77" s="9"/>
      <c r="F77" s="9"/>
      <c r="G77" s="9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31" t="s">
        <v>147</v>
      </c>
      <c r="C78" s="9"/>
      <c r="D78" s="9"/>
      <c r="E78" s="9"/>
      <c r="F78" s="9"/>
      <c r="G78" s="9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31"/>
      <c r="C79" s="9"/>
      <c r="D79" s="9"/>
      <c r="E79" s="9"/>
      <c r="F79" s="9"/>
      <c r="G79" s="9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31" t="s">
        <v>148</v>
      </c>
      <c r="C80" s="9"/>
      <c r="D80" s="9"/>
      <c r="E80" s="9"/>
      <c r="F80" s="9"/>
      <c r="G80" s="9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31" t="s">
        <v>149</v>
      </c>
      <c r="C81" s="9"/>
      <c r="D81" s="9"/>
      <c r="E81" s="9"/>
      <c r="F81" s="9"/>
      <c r="G81" s="9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7.6" x14ac:dyDescent="0.3">
      <c r="A82" s="7"/>
      <c r="B82" s="31" t="s">
        <v>150</v>
      </c>
      <c r="C82" s="9"/>
      <c r="D82" s="9"/>
      <c r="E82" s="9"/>
      <c r="F82" s="9"/>
      <c r="G82" s="9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31" t="s">
        <v>151</v>
      </c>
      <c r="C83" s="9"/>
      <c r="D83" s="9"/>
      <c r="E83" s="9"/>
      <c r="F83" s="9"/>
      <c r="G83" s="9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31" t="s">
        <v>152</v>
      </c>
      <c r="C84" s="9"/>
      <c r="D84" s="9"/>
      <c r="E84" s="9"/>
      <c r="F84" s="9"/>
      <c r="G84" s="9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31" t="s">
        <v>153</v>
      </c>
      <c r="C85" s="9"/>
      <c r="D85" s="9"/>
      <c r="E85" s="9"/>
      <c r="F85" s="9"/>
      <c r="G85" s="9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31"/>
      <c r="C86" s="9"/>
      <c r="D86" s="9"/>
      <c r="E86" s="9"/>
      <c r="F86" s="9"/>
      <c r="G86" s="9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31" t="s">
        <v>154</v>
      </c>
      <c r="C87" s="9"/>
      <c r="D87" s="9"/>
      <c r="E87" s="9"/>
      <c r="F87" s="9"/>
      <c r="G87" s="9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31"/>
      <c r="C88" s="9"/>
      <c r="D88" s="9"/>
      <c r="E88" s="9"/>
      <c r="F88" s="9"/>
      <c r="G88" s="9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31" t="s">
        <v>155</v>
      </c>
      <c r="C89" s="9" t="s">
        <v>156</v>
      </c>
      <c r="D89" s="9"/>
      <c r="E89" s="9"/>
      <c r="F89" s="9"/>
      <c r="G89" s="9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31" t="s">
        <v>157</v>
      </c>
      <c r="C90" s="9" t="s">
        <v>158</v>
      </c>
      <c r="D90" s="9"/>
      <c r="E90" s="9"/>
      <c r="F90" s="9"/>
      <c r="G90" s="9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31" t="s">
        <v>159</v>
      </c>
      <c r="C91" s="9" t="s">
        <v>160</v>
      </c>
      <c r="D91" s="9"/>
      <c r="E91" s="9"/>
      <c r="F91" s="9"/>
      <c r="G91" s="9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31" t="s">
        <v>161</v>
      </c>
      <c r="C92" s="9" t="s">
        <v>162</v>
      </c>
      <c r="D92" s="9"/>
      <c r="E92" s="9"/>
      <c r="F92" s="9"/>
      <c r="G92" s="9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31">
        <v>0</v>
      </c>
      <c r="C93" s="9" t="s">
        <v>163</v>
      </c>
      <c r="D93" s="9"/>
      <c r="E93" s="9"/>
      <c r="F93" s="9"/>
      <c r="G93" s="9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31" t="s">
        <v>164</v>
      </c>
      <c r="C94" s="9" t="s">
        <v>165</v>
      </c>
      <c r="D94" s="9"/>
      <c r="E94" s="9"/>
      <c r="F94" s="9"/>
      <c r="G94" s="9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31" t="s">
        <v>166</v>
      </c>
      <c r="C95" s="9" t="s">
        <v>167</v>
      </c>
      <c r="D95" s="9"/>
      <c r="E95" s="9"/>
      <c r="F95" s="9"/>
      <c r="G95" s="9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31" t="s">
        <v>168</v>
      </c>
      <c r="C96" s="9" t="s">
        <v>169</v>
      </c>
      <c r="D96" s="9"/>
      <c r="E96" s="9"/>
      <c r="F96" s="9"/>
      <c r="G96" s="9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31"/>
      <c r="C97" s="9"/>
      <c r="D97" s="9"/>
      <c r="E97" s="9"/>
      <c r="F97" s="9"/>
      <c r="G97" s="9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7.6" x14ac:dyDescent="0.3">
      <c r="A98" s="7"/>
      <c r="B98" s="31" t="s">
        <v>170</v>
      </c>
      <c r="C98" s="9"/>
      <c r="D98" s="9"/>
      <c r="E98" s="9"/>
      <c r="F98" s="9"/>
      <c r="G98" s="9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31"/>
      <c r="C99" s="9"/>
      <c r="D99" s="9"/>
      <c r="E99" s="9"/>
      <c r="F99" s="9"/>
      <c r="G99" s="9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31" t="s">
        <v>171</v>
      </c>
      <c r="C100" s="9"/>
      <c r="D100" s="9"/>
      <c r="E100" s="9"/>
      <c r="F100" s="9"/>
      <c r="G100" s="9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31"/>
      <c r="C101" s="9"/>
      <c r="D101" s="9"/>
      <c r="E101" s="9"/>
      <c r="F101" s="9"/>
      <c r="G101" s="9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31" t="s">
        <v>172</v>
      </c>
      <c r="C102" s="9"/>
      <c r="D102" s="9"/>
      <c r="E102" s="9"/>
      <c r="F102" s="9"/>
      <c r="G102" s="9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31"/>
      <c r="C103" s="9"/>
      <c r="D103" s="9"/>
      <c r="E103" s="9"/>
      <c r="F103" s="9"/>
      <c r="G103" s="9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31" t="s">
        <v>173</v>
      </c>
      <c r="C104" s="9"/>
      <c r="D104" s="9"/>
      <c r="E104" s="9"/>
      <c r="F104" s="9"/>
      <c r="G104" s="9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31"/>
      <c r="C105" s="9"/>
      <c r="D105" s="9"/>
      <c r="E105" s="9"/>
      <c r="F105" s="9"/>
      <c r="G105" s="9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7.6" x14ac:dyDescent="0.3">
      <c r="A106" s="7"/>
      <c r="B106" s="31" t="s">
        <v>174</v>
      </c>
      <c r="C106" s="9"/>
      <c r="D106" s="9"/>
      <c r="E106" s="9"/>
      <c r="F106" s="9"/>
      <c r="G106" s="9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31"/>
      <c r="C107" s="9"/>
      <c r="D107" s="9"/>
      <c r="E107" s="9"/>
      <c r="F107" s="9"/>
      <c r="G107" s="9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7.6" x14ac:dyDescent="0.3">
      <c r="A108" s="7"/>
      <c r="B108" s="31" t="s">
        <v>175</v>
      </c>
      <c r="C108" s="9"/>
      <c r="D108" s="9"/>
      <c r="E108" s="9"/>
      <c r="F108" s="9"/>
      <c r="G108" s="9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31"/>
      <c r="C109" s="9"/>
      <c r="D109" s="9"/>
      <c r="E109" s="9"/>
      <c r="F109" s="9"/>
      <c r="G109" s="9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31" t="s">
        <v>176</v>
      </c>
      <c r="C110" s="9"/>
      <c r="D110" s="9"/>
      <c r="E110" s="9"/>
      <c r="F110" s="9"/>
      <c r="G110" s="9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31"/>
      <c r="C111" s="9"/>
      <c r="D111" s="9"/>
      <c r="E111" s="9"/>
      <c r="F111" s="9"/>
      <c r="G111" s="9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7.6" x14ac:dyDescent="0.3">
      <c r="A112" s="7"/>
      <c r="B112" s="31" t="s">
        <v>177</v>
      </c>
      <c r="C112" s="9"/>
      <c r="D112" s="9"/>
      <c r="E112" s="9"/>
      <c r="F112" s="9"/>
      <c r="G112" s="9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31"/>
      <c r="C113" s="9"/>
      <c r="D113" s="9"/>
      <c r="E113" s="9"/>
      <c r="F113" s="9"/>
      <c r="G113" s="9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31" t="s">
        <v>178</v>
      </c>
      <c r="C114" s="9"/>
      <c r="D114" s="9"/>
      <c r="E114" s="9"/>
      <c r="F114" s="9"/>
      <c r="G114" s="9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31"/>
      <c r="C115" s="9"/>
      <c r="D115" s="9"/>
      <c r="E115" s="9"/>
      <c r="F115" s="9"/>
      <c r="G115" s="9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31" t="s">
        <v>46</v>
      </c>
      <c r="C116" s="9" t="s">
        <v>179</v>
      </c>
      <c r="D116" s="9" t="s">
        <v>180</v>
      </c>
      <c r="E116" s="9" t="s">
        <v>181</v>
      </c>
      <c r="F116" s="9" t="s">
        <v>182</v>
      </c>
      <c r="G116" s="9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31" t="s">
        <v>52</v>
      </c>
      <c r="C117" s="9">
        <v>0</v>
      </c>
      <c r="D117" s="48">
        <v>1420.32</v>
      </c>
      <c r="E117" s="9" t="s">
        <v>183</v>
      </c>
      <c r="F117" s="9" t="s">
        <v>58</v>
      </c>
      <c r="G117" s="9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31" t="s">
        <v>53</v>
      </c>
      <c r="C118" s="9" t="s">
        <v>184</v>
      </c>
      <c r="D118" s="48">
        <v>1430.32</v>
      </c>
      <c r="E118" s="9" t="s">
        <v>185</v>
      </c>
      <c r="F118" s="9" t="s">
        <v>186</v>
      </c>
      <c r="G118" s="9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31" t="s">
        <v>54</v>
      </c>
      <c r="C119" s="9" t="s">
        <v>187</v>
      </c>
      <c r="D119" s="48">
        <v>1445.32</v>
      </c>
      <c r="E119" s="9" t="s">
        <v>188</v>
      </c>
      <c r="F119" s="9" t="s">
        <v>189</v>
      </c>
      <c r="G119" s="9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31" t="s">
        <v>55</v>
      </c>
      <c r="C120" s="9" t="s">
        <v>184</v>
      </c>
      <c r="D120" s="48">
        <v>1430.32</v>
      </c>
      <c r="E120" s="9" t="s">
        <v>185</v>
      </c>
      <c r="F120" s="9" t="s">
        <v>190</v>
      </c>
      <c r="G120" s="9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31" t="s">
        <v>56</v>
      </c>
      <c r="C121" s="9" t="s">
        <v>191</v>
      </c>
      <c r="D121" s="48">
        <v>1460.32</v>
      </c>
      <c r="E121" s="9" t="s">
        <v>192</v>
      </c>
      <c r="F121" s="9" t="s">
        <v>193</v>
      </c>
      <c r="G121" s="9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31" t="s">
        <v>57</v>
      </c>
      <c r="C122" s="9" t="s">
        <v>164</v>
      </c>
      <c r="D122" s="48">
        <v>1470.32</v>
      </c>
      <c r="E122" s="9" t="s">
        <v>194</v>
      </c>
      <c r="F122" s="9" t="s">
        <v>195</v>
      </c>
      <c r="G122" s="9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31"/>
      <c r="C123" s="9"/>
      <c r="D123" s="9"/>
      <c r="E123" s="9"/>
      <c r="F123" s="9"/>
      <c r="G123" s="9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7.6" x14ac:dyDescent="0.3">
      <c r="A124" s="7"/>
      <c r="B124" s="31" t="s">
        <v>196</v>
      </c>
      <c r="C124" s="9"/>
      <c r="D124" s="9"/>
      <c r="E124" s="9"/>
      <c r="F124" s="9"/>
      <c r="G124" s="9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31"/>
      <c r="C125" s="9"/>
      <c r="D125" s="9"/>
      <c r="E125" s="9"/>
      <c r="F125" s="9"/>
      <c r="G125" s="9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31" t="s">
        <v>197</v>
      </c>
      <c r="C126" s="9"/>
      <c r="D126" s="9"/>
      <c r="E126" s="9"/>
      <c r="F126" s="9"/>
      <c r="G126" s="9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31"/>
      <c r="C127" s="9"/>
      <c r="D127" s="9"/>
      <c r="E127" s="9"/>
      <c r="F127" s="9"/>
      <c r="G127" s="9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31" t="s">
        <v>198</v>
      </c>
      <c r="C128" s="9"/>
      <c r="D128" s="9"/>
      <c r="E128" s="9"/>
      <c r="F128" s="9"/>
      <c r="G128" s="9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31"/>
      <c r="C129" s="9"/>
      <c r="D129" s="9"/>
      <c r="E129" s="9"/>
      <c r="F129" s="9"/>
      <c r="G129" s="9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31"/>
      <c r="C130" s="9"/>
      <c r="D130" s="9"/>
      <c r="E130" s="9"/>
      <c r="F130" s="9"/>
      <c r="G130" s="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31" t="s">
        <v>199</v>
      </c>
      <c r="C131" s="9" t="s">
        <v>200</v>
      </c>
      <c r="D131" s="9"/>
      <c r="E131" s="9"/>
      <c r="F131" s="9"/>
      <c r="G131" s="9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31" t="s">
        <v>201</v>
      </c>
      <c r="C132" s="9" t="s">
        <v>202</v>
      </c>
      <c r="D132" s="9"/>
      <c r="E132" s="9"/>
      <c r="F132" s="9"/>
      <c r="G132" s="9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31" t="s">
        <v>203</v>
      </c>
      <c r="C133" s="9" t="s">
        <v>204</v>
      </c>
      <c r="D133" s="9"/>
      <c r="E133" s="9"/>
      <c r="F133" s="9"/>
      <c r="G133" s="9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31" t="s">
        <v>205</v>
      </c>
      <c r="C134" s="9" t="s">
        <v>206</v>
      </c>
      <c r="D134" s="9"/>
      <c r="E134" s="9"/>
      <c r="F134" s="9"/>
      <c r="G134" s="9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31"/>
      <c r="C135" s="9"/>
      <c r="D135" s="9"/>
      <c r="E135" s="9"/>
      <c r="F135" s="9"/>
      <c r="G135" s="9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31" t="s">
        <v>207</v>
      </c>
      <c r="C136" s="9"/>
      <c r="D136" s="9"/>
      <c r="E136" s="9"/>
      <c r="F136" s="9"/>
      <c r="G136" s="9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31" t="s">
        <v>208</v>
      </c>
      <c r="C137" s="9"/>
      <c r="D137" s="9"/>
      <c r="E137" s="9"/>
      <c r="F137" s="9"/>
      <c r="G137" s="9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7.6" x14ac:dyDescent="0.3">
      <c r="A138" s="7"/>
      <c r="B138" s="31" t="s">
        <v>209</v>
      </c>
      <c r="C138" s="9"/>
      <c r="D138" s="9"/>
      <c r="E138" s="9"/>
      <c r="F138" s="9"/>
      <c r="G138" s="9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31" t="s">
        <v>210</v>
      </c>
      <c r="C139" s="9"/>
      <c r="D139" s="9"/>
      <c r="E139" s="9"/>
      <c r="F139" s="9"/>
      <c r="G139" s="9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31"/>
      <c r="C140" s="9"/>
      <c r="D140" s="9"/>
      <c r="E140" s="9"/>
      <c r="F140" s="9"/>
      <c r="G140" s="9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31" t="s">
        <v>211</v>
      </c>
      <c r="C141" s="9"/>
      <c r="D141" s="9"/>
      <c r="E141" s="9"/>
      <c r="F141" s="9"/>
      <c r="G141" s="9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31"/>
      <c r="C142" s="9"/>
      <c r="D142" s="9"/>
      <c r="E142" s="9"/>
      <c r="F142" s="9"/>
      <c r="G142" s="9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41.4" x14ac:dyDescent="0.3">
      <c r="A143" s="7"/>
      <c r="B143" s="31" t="s">
        <v>212</v>
      </c>
      <c r="C143" s="9"/>
      <c r="D143" s="9"/>
      <c r="E143" s="9"/>
      <c r="F143" s="9"/>
      <c r="G143" s="9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31"/>
      <c r="C144" s="9"/>
      <c r="D144" s="9"/>
      <c r="E144" s="9"/>
      <c r="F144" s="9"/>
      <c r="G144" s="9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31" t="s">
        <v>213</v>
      </c>
      <c r="C145" s="9"/>
      <c r="D145" s="9"/>
      <c r="E145" s="9"/>
      <c r="F145" s="9"/>
      <c r="G145" s="9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31"/>
      <c r="C146" s="9"/>
      <c r="D146" s="9"/>
      <c r="E146" s="9"/>
      <c r="F146" s="9"/>
      <c r="G146" s="9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7.6" x14ac:dyDescent="0.3">
      <c r="A147" s="7"/>
      <c r="B147" s="31" t="s">
        <v>214</v>
      </c>
      <c r="C147" s="9"/>
      <c r="D147" s="9"/>
      <c r="E147" s="9"/>
      <c r="F147" s="9"/>
      <c r="G147" s="9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31"/>
      <c r="C148" s="9"/>
      <c r="D148" s="9"/>
      <c r="E148" s="9"/>
      <c r="F148" s="9"/>
      <c r="G148" s="9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31" t="s">
        <v>215</v>
      </c>
      <c r="C149" s="9"/>
      <c r="D149" s="9"/>
      <c r="E149" s="9"/>
      <c r="F149" s="9"/>
      <c r="G149" s="9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41.4" x14ac:dyDescent="0.3">
      <c r="A150" s="7"/>
      <c r="B150" s="31" t="s">
        <v>216</v>
      </c>
      <c r="C150" s="9"/>
      <c r="D150" s="9"/>
      <c r="E150" s="9"/>
      <c r="F150" s="9"/>
      <c r="G150" s="9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7.6" x14ac:dyDescent="0.3">
      <c r="A151" s="7"/>
      <c r="B151" s="31" t="s">
        <v>217</v>
      </c>
      <c r="C151" s="9"/>
      <c r="D151" s="9"/>
      <c r="E151" s="9"/>
      <c r="F151" s="9"/>
      <c r="G151" s="9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7.6" x14ac:dyDescent="0.3">
      <c r="A152" s="7"/>
      <c r="B152" s="31" t="s">
        <v>218</v>
      </c>
      <c r="C152" s="9"/>
      <c r="D152" s="9"/>
      <c r="E152" s="9"/>
      <c r="F152" s="9"/>
      <c r="G152" s="9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7.6" x14ac:dyDescent="0.3">
      <c r="A153" s="7"/>
      <c r="B153" s="31" t="s">
        <v>219</v>
      </c>
      <c r="C153" s="9"/>
      <c r="D153" s="9"/>
      <c r="E153" s="9"/>
      <c r="F153" s="9"/>
      <c r="G153" s="9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41.4" x14ac:dyDescent="0.3">
      <c r="A154" s="7"/>
      <c r="B154" s="31" t="s">
        <v>220</v>
      </c>
      <c r="C154" s="9"/>
      <c r="D154" s="9"/>
      <c r="E154" s="9"/>
      <c r="F154" s="9"/>
      <c r="G154" s="9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69" x14ac:dyDescent="0.3">
      <c r="A155" s="7"/>
      <c r="B155" s="31" t="s">
        <v>221</v>
      </c>
      <c r="C155" s="9"/>
      <c r="D155" s="9"/>
      <c r="E155" s="9"/>
      <c r="F155" s="9"/>
      <c r="G155" s="9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31"/>
      <c r="C156" s="9"/>
      <c r="D156" s="9"/>
      <c r="E156" s="9"/>
      <c r="F156" s="9"/>
      <c r="G156" s="9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31" t="s">
        <v>222</v>
      </c>
      <c r="C157" s="9"/>
      <c r="D157" s="9"/>
      <c r="E157" s="9"/>
      <c r="F157" s="9"/>
      <c r="G157" s="9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31"/>
      <c r="C158" s="9"/>
      <c r="D158" s="9"/>
      <c r="E158" s="9"/>
      <c r="F158" s="9"/>
      <c r="G158" s="9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31" t="s">
        <v>223</v>
      </c>
      <c r="C159" s="9"/>
      <c r="D159" s="9"/>
      <c r="E159" s="9"/>
      <c r="F159" s="9"/>
      <c r="G159" s="9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31"/>
      <c r="C160" s="9"/>
      <c r="D160" s="9"/>
      <c r="E160" s="9"/>
      <c r="F160" s="9"/>
      <c r="G160" s="9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31" t="s">
        <v>224</v>
      </c>
      <c r="C161" s="9"/>
      <c r="D161" s="9"/>
      <c r="E161" s="9"/>
      <c r="F161" s="9"/>
      <c r="G161" s="9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31"/>
      <c r="C162" s="9"/>
      <c r="D162" s="9"/>
      <c r="E162" s="9"/>
      <c r="F162" s="9"/>
      <c r="G162" s="9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7.6" x14ac:dyDescent="0.3">
      <c r="A163" s="7"/>
      <c r="B163" s="31" t="s">
        <v>225</v>
      </c>
      <c r="C163" s="9"/>
      <c r="D163" s="9"/>
      <c r="E163" s="9"/>
      <c r="F163" s="9"/>
      <c r="G163" s="9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7.6" x14ac:dyDescent="0.3">
      <c r="A164" s="7"/>
      <c r="B164" s="31" t="s">
        <v>226</v>
      </c>
      <c r="C164" s="9"/>
      <c r="D164" s="9"/>
      <c r="E164" s="9"/>
      <c r="F164" s="9"/>
      <c r="G164" s="9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31" t="s">
        <v>227</v>
      </c>
      <c r="C165" s="9"/>
      <c r="D165" s="9"/>
      <c r="E165" s="9"/>
      <c r="F165" s="9"/>
      <c r="G165" s="9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31" t="s">
        <v>228</v>
      </c>
      <c r="C166" s="9"/>
      <c r="D166" s="9"/>
      <c r="E166" s="9"/>
      <c r="F166" s="9"/>
      <c r="G166" s="9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31" t="s">
        <v>229</v>
      </c>
      <c r="C167" s="9"/>
      <c r="D167" s="9"/>
      <c r="E167" s="9"/>
      <c r="F167" s="9"/>
      <c r="G167" s="9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31" t="s">
        <v>230</v>
      </c>
      <c r="C168" s="9"/>
      <c r="D168" s="9"/>
      <c r="E168" s="9"/>
      <c r="F168" s="9"/>
      <c r="G168" s="9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31" t="s">
        <v>231</v>
      </c>
      <c r="C169" s="9"/>
      <c r="D169" s="9"/>
      <c r="E169" s="9"/>
      <c r="F169" s="9"/>
      <c r="G169" s="9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31" t="s">
        <v>232</v>
      </c>
      <c r="C170" s="9"/>
      <c r="D170" s="9"/>
      <c r="E170" s="9"/>
      <c r="F170" s="9"/>
      <c r="G170" s="9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31" t="s">
        <v>233</v>
      </c>
      <c r="C171" s="9"/>
      <c r="D171" s="9"/>
      <c r="E171" s="9"/>
      <c r="F171" s="9"/>
      <c r="G171" s="9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7.6" x14ac:dyDescent="0.3">
      <c r="A172" s="7"/>
      <c r="B172" s="31" t="s">
        <v>234</v>
      </c>
      <c r="C172" s="9"/>
      <c r="D172" s="9"/>
      <c r="E172" s="9"/>
      <c r="F172" s="9"/>
      <c r="G172" s="9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47"/>
      <c r="C173" s="47"/>
      <c r="D173" s="47"/>
      <c r="E173" s="47"/>
      <c r="F173" s="47"/>
      <c r="G173" s="4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47"/>
      <c r="C174" s="47"/>
      <c r="D174" s="47"/>
      <c r="E174" s="47"/>
      <c r="F174" s="47"/>
      <c r="G174" s="4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47"/>
      <c r="C175" s="47"/>
      <c r="D175" s="47"/>
      <c r="E175" s="47"/>
      <c r="F175" s="47"/>
      <c r="G175" s="4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47"/>
      <c r="C176" s="47"/>
      <c r="D176" s="47"/>
      <c r="E176" s="47"/>
      <c r="F176" s="47"/>
      <c r="G176" s="4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47"/>
      <c r="C177" s="47"/>
      <c r="D177" s="47"/>
      <c r="E177" s="47"/>
      <c r="F177" s="47"/>
      <c r="G177" s="4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47"/>
      <c r="C178" s="47"/>
      <c r="D178" s="47"/>
      <c r="E178" s="47"/>
      <c r="F178" s="47"/>
      <c r="G178" s="4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47"/>
      <c r="C179" s="47"/>
      <c r="D179" s="47"/>
      <c r="E179" s="47"/>
      <c r="F179" s="47"/>
      <c r="G179" s="4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47"/>
      <c r="C180" s="47"/>
      <c r="D180" s="47"/>
      <c r="E180" s="47"/>
      <c r="F180" s="47"/>
      <c r="G180" s="4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47"/>
      <c r="C181" s="47"/>
      <c r="D181" s="47"/>
      <c r="E181" s="47"/>
      <c r="F181" s="47"/>
      <c r="G181" s="4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47"/>
      <c r="C182" s="47"/>
      <c r="D182" s="47"/>
      <c r="E182" s="47"/>
      <c r="F182" s="47"/>
      <c r="G182" s="4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47"/>
      <c r="C183" s="47"/>
      <c r="D183" s="47"/>
      <c r="E183" s="47"/>
      <c r="F183" s="47"/>
      <c r="G183" s="4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47"/>
      <c r="C184" s="47"/>
      <c r="D184" s="47"/>
      <c r="E184" s="47"/>
      <c r="F184" s="47"/>
      <c r="G184" s="4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47"/>
      <c r="C185" s="47"/>
      <c r="D185" s="47"/>
      <c r="E185" s="47"/>
      <c r="F185" s="47"/>
      <c r="G185" s="4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47"/>
      <c r="C186" s="47"/>
      <c r="D186" s="47"/>
      <c r="E186" s="47"/>
      <c r="F186" s="47"/>
      <c r="G186" s="4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47"/>
      <c r="C187" s="47"/>
      <c r="D187" s="47"/>
      <c r="E187" s="47"/>
      <c r="F187" s="47"/>
      <c r="G187" s="4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47"/>
      <c r="C188" s="47"/>
      <c r="D188" s="47"/>
      <c r="E188" s="47"/>
      <c r="F188" s="47"/>
      <c r="G188" s="4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47"/>
      <c r="C189" s="47"/>
      <c r="D189" s="47"/>
      <c r="E189" s="47"/>
      <c r="F189" s="47"/>
      <c r="G189" s="4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47"/>
      <c r="C190" s="47"/>
      <c r="D190" s="47"/>
      <c r="E190" s="47"/>
      <c r="F190" s="47"/>
      <c r="G190" s="4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47"/>
      <c r="C191" s="47"/>
      <c r="D191" s="47"/>
      <c r="E191" s="47"/>
      <c r="F191" s="47"/>
      <c r="G191" s="4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47"/>
      <c r="C192" s="47"/>
      <c r="D192" s="47"/>
      <c r="E192" s="47"/>
      <c r="F192" s="47"/>
      <c r="G192" s="4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47"/>
      <c r="C193" s="47"/>
      <c r="D193" s="47"/>
      <c r="E193" s="47"/>
      <c r="F193" s="47"/>
      <c r="G193" s="4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47"/>
      <c r="C194" s="47"/>
      <c r="D194" s="47"/>
      <c r="E194" s="47"/>
      <c r="F194" s="47"/>
      <c r="G194" s="4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47"/>
      <c r="C195" s="47"/>
      <c r="D195" s="47"/>
      <c r="E195" s="47"/>
      <c r="F195" s="47"/>
      <c r="G195" s="4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47"/>
      <c r="C196" s="47"/>
      <c r="D196" s="47"/>
      <c r="E196" s="47"/>
      <c r="F196" s="47"/>
      <c r="G196" s="4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47"/>
      <c r="C197" s="47"/>
      <c r="D197" s="47"/>
      <c r="E197" s="47"/>
      <c r="F197" s="47"/>
      <c r="G197" s="4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47"/>
      <c r="C198" s="47"/>
      <c r="D198" s="47"/>
      <c r="E198" s="47"/>
      <c r="F198" s="47"/>
      <c r="G198" s="4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47"/>
      <c r="C199" s="47"/>
      <c r="D199" s="47"/>
      <c r="E199" s="47"/>
      <c r="F199" s="47"/>
      <c r="G199" s="4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47"/>
      <c r="C200" s="47"/>
      <c r="D200" s="47"/>
      <c r="E200" s="47"/>
      <c r="F200" s="47"/>
      <c r="G200" s="4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2026-09-08T20:57:42Z</dcterms:created>
  <dcterms:modified xsi:type="dcterms:W3CDTF">2026-09-08T21:48:09Z</dcterms:modified>
</cp:coreProperties>
</file>