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sciplinas\FGV - Disciplinas\Operações de Tesouraria em IFs\Avaliações\"/>
    </mc:Choice>
  </mc:AlternateContent>
  <xr:revisionPtr revIDLastSave="0" documentId="13_ncr:1_{396B1165-6C94-4A4E-A723-07EA57F279A5}" xr6:coauthVersionLast="47" xr6:coauthVersionMax="47" xr10:uidLastSave="{00000000-0000-0000-0000-000000000000}"/>
  <bookViews>
    <workbookView xWindow="-108" yWindow="-108" windowWidth="23256" windowHeight="12456" activeTab="1" xr2:uid="{CFCD029F-97DD-4478-BA35-44555D1E85E7}"/>
  </bookViews>
  <sheets>
    <sheet name="Instruções" sheetId="1" r:id="rId1"/>
    <sheet name="Simulador" sheetId="2" r:id="rId2"/>
    <sheet name="Cenários" sheetId="3" r:id="rId3"/>
    <sheet name="Promp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8" i="3" l="1"/>
  <c r="E5" i="3"/>
  <c r="E6" i="3"/>
  <c r="E7" i="3"/>
  <c r="E9" i="3"/>
  <c r="E10" i="3"/>
  <c r="E11" i="3"/>
  <c r="E12" i="3"/>
  <c r="E13" i="3"/>
  <c r="E14" i="3"/>
  <c r="D12" i="3"/>
  <c r="D11" i="3"/>
  <c r="D9" i="3"/>
  <c r="D8" i="3"/>
  <c r="D7" i="3"/>
  <c r="F6" i="3"/>
  <c r="D5" i="3"/>
  <c r="J23" i="3"/>
  <c r="J22" i="3"/>
  <c r="M21" i="3"/>
  <c r="L21" i="3"/>
  <c r="J21" i="3"/>
  <c r="M20" i="3"/>
  <c r="L20" i="3"/>
  <c r="J20" i="3"/>
  <c r="M19" i="3"/>
  <c r="L19" i="3"/>
  <c r="J19" i="3"/>
  <c r="M18" i="3"/>
  <c r="L18" i="3"/>
  <c r="J18" i="3"/>
  <c r="E54" i="2"/>
  <c r="D54" i="2"/>
  <c r="C54" i="2"/>
  <c r="B54" i="2"/>
  <c r="B50" i="2"/>
  <c r="B49" i="2"/>
  <c r="B48" i="2"/>
  <c r="B47" i="2"/>
  <c r="C38" i="2"/>
  <c r="C31" i="2"/>
  <c r="C30" i="2"/>
  <c r="B38" i="2"/>
  <c r="B37" i="2"/>
  <c r="B36" i="2"/>
  <c r="B31" i="2"/>
  <c r="B30" i="2"/>
  <c r="E28" i="2"/>
  <c r="E27" i="2"/>
  <c r="D27" i="2"/>
  <c r="B27" i="2"/>
  <c r="E26" i="2"/>
  <c r="D26" i="2"/>
  <c r="B26" i="2"/>
  <c r="E25" i="2"/>
  <c r="D25" i="2"/>
  <c r="B25" i="2"/>
  <c r="E24" i="2"/>
  <c r="D24" i="2"/>
  <c r="B24" i="2"/>
  <c r="B21" i="2"/>
  <c r="B14" i="2"/>
  <c r="B11" i="2"/>
  <c r="B9" i="2"/>
  <c r="B10" i="2" s="1"/>
  <c r="B15" i="2" s="1"/>
  <c r="B8" i="2"/>
</calcChain>
</file>

<file path=xl/sharedStrings.xml><?xml version="1.0" encoding="utf-8"?>
<sst xmlns="http://schemas.openxmlformats.org/spreadsheetml/2006/main" count="245" uniqueCount="198">
  <si>
    <t>Simulador 10 — Inflação implícita (breakeven, NTN-B e a decomposição do prêmio)</t>
  </si>
  <si>
    <t>Operações de Tesouraria em Instituições Financeiras (MBA) · Módulo 3, seção 2.3 — NTN-B · Células azuis = editáveis</t>
  </si>
  <si>
    <t>BLOCO A — A leitura rápida: a inflação implícita (breakeven)</t>
  </si>
  <si>
    <t>Taxa nominal (a.a., ex.: NTN-F/LTN do prazo)</t>
  </si>
  <si>
    <t>Taxa real (a.a., ex.: NTN-B do prazo)</t>
  </si>
  <si>
    <t>1) Fator nominal (1 + nominal)</t>
  </si>
  <si>
    <t>1) Fator real (1 + real)</t>
  </si>
  <si>
    <t>2) Inflação implícita = (1+nominal)/(1+real) − 1</t>
  </si>
  <si>
    <t>← breakeven de inflação até o prazo (a.a.)</t>
  </si>
  <si>
    <t>Alerta</t>
  </si>
  <si>
    <t>O erro aditivo (confronto obrigatório)</t>
  </si>
  <si>
    <t>ERRADO: subtração simples ignora a composição (Fisher) → nominal − real</t>
  </si>
  <si>
    <t>Diferença contra o correto (bps)</t>
  </si>
  <si>
    <t>bps de erro — o atalho aditivo superestima o breakeven</t>
  </si>
  <si>
    <t>BLOCO B — A NTN-B por dentro: PU = cotação × VNA</t>
  </si>
  <si>
    <t>VNA (R$) — IPCA acumulado desde 15/07/2000</t>
  </si>
  <si>
    <t>Taxa real de desconto (a.a.)</t>
  </si>
  <si>
    <t>Cupom da NTN-B (a.a.)</t>
  </si>
  <si>
    <t>Cupom semestral = (1+cupom)^0,5 − 1 — incide SOBRE o VNA</t>
  </si>
  <si>
    <t>Fluxo</t>
  </si>
  <si>
    <t>% do VNA</t>
  </si>
  <si>
    <t>du</t>
  </si>
  <si>
    <t>DF real = (1+r)^(du/252)</t>
  </si>
  <si>
    <t>PV (% do VNA)</t>
  </si>
  <si>
    <t>C1</t>
  </si>
  <si>
    <t>C2</t>
  </si>
  <si>
    <t>C3</t>
  </si>
  <si>
    <t>C4 + principal</t>
  </si>
  <si>
    <t>Σ PV (soma dos valores presentes)</t>
  </si>
  <si>
    <t>Cotação = Σ PV, TRUNCADA em 4 casas (convenção do material)</t>
  </si>
  <si>
    <t>PU = cotação/100 × VNA (memória em 6 casas)</t>
  </si>
  <si>
    <t>"O mercado negociou a cotação (juro real); o IPCA entra pelo VNA — dois preços, um título."</t>
  </si>
  <si>
    <t>Mini-simulação — o IPCA surpresa passa pelo VNA</t>
  </si>
  <si>
    <t>IPCA surpresa do mês (+X%)</t>
  </si>
  <si>
    <t>Novo VNA = VNA × (1 + X%)</t>
  </si>
  <si>
    <t>Cotação (a MESMA — não se move com o IPCA)</t>
  </si>
  <si>
    <t>Novo PU = cotação/100 × novo VNA</t>
  </si>
  <si>
    <t>"A inflação realizada passou pelo VNA sem tocar a cotação — quem carrega NTN-B recebe inflação + juro real."</t>
  </si>
  <si>
    <t>BLOCO C — A decomposição do breakeven: meta + desancoragem + prêmio</t>
  </si>
  <si>
    <t>Taxa nominal longa (a.a.)</t>
  </si>
  <si>
    <t>Taxa real longa (NTN-B, a.a.)</t>
  </si>
  <si>
    <t>Focus — inflação de longo prazo</t>
  </si>
  <si>
    <t>Meta de inflação (CMN)</t>
  </si>
  <si>
    <t>1) Breakeven = (1+nominal longa)/(1+real longa) − 1</t>
  </si>
  <si>
    <t>2) Prêmio de risco inflacionário/liquidez = breakeven − Focus</t>
  </si>
  <si>
    <t>3) Desancoragem das expectativas = Focus − meta</t>
  </si>
  <si>
    <t>Leitura de mesa (automática)</t>
  </si>
  <si>
    <t>Dados do gráfico (p.p.)</t>
  </si>
  <si>
    <t>Camadas do breakeven</t>
  </si>
  <si>
    <t>Meta</t>
  </si>
  <si>
    <t>Desancoragem</t>
  </si>
  <si>
    <t>Prêmio</t>
  </si>
  <si>
    <t>Soma = breakeven</t>
  </si>
  <si>
    <t>Breakeven</t>
  </si>
  <si>
    <t>Parâmetros travados dos cenários</t>
  </si>
  <si>
    <t>A — taxa nominal</t>
  </si>
  <si>
    <t>A — taxa real</t>
  </si>
  <si>
    <t>C — nominal longa</t>
  </si>
  <si>
    <t>C — real longa (NTN-B)</t>
  </si>
  <si>
    <t>C — Focus (longo prazo)</t>
  </si>
  <si>
    <t>C — meta de inflação</t>
  </si>
  <si>
    <t>D — VNA (R$)</t>
  </si>
  <si>
    <t>D — taxa real de desconto</t>
  </si>
  <si>
    <t>D — cupom (a.a.)</t>
  </si>
  <si>
    <t>Memória de cálculo do gabarito D</t>
  </si>
  <si>
    <t>DF real</t>
  </si>
  <si>
    <t>Cotação (TRUNC 4 casas)</t>
  </si>
  <si>
    <t>PU = cotação/100 × VNA</t>
  </si>
  <si>
    <t>Cenários — treino com verificação automática</t>
  </si>
  <si>
    <t>Preencha apenas a coluna azul "Sua resposta". Taxas em % (ex.: 5,61%); p.p. como número (ex.: 2,62); múltipla escolha como número da opção (1, 2 ou 3). Tolerância: 0,03 p.p.</t>
  </si>
  <si>
    <t>Cenário</t>
  </si>
  <si>
    <t>Pergunta</t>
  </si>
  <si>
    <t>Sua resposta</t>
  </si>
  <si>
    <t>Gabarito (abra só depois de tentar)</t>
  </si>
  <si>
    <t>Verificação</t>
  </si>
  <si>
    <t>Comentário</t>
  </si>
  <si>
    <t>Tolerância</t>
  </si>
  <si>
    <t>A</t>
  </si>
  <si>
    <t>O exemplo do material: nominal 13,00% e real 7,00%. Qual a inflação implícita (a.a.)?</t>
  </si>
  <si>
    <t>(1+0,13)/(1+0,07) − 1 — razão de fatores, não subtração.</t>
  </si>
  <si>
    <t>B</t>
  </si>
  <si>
    <t>Caça ao erro: um colega respondeu 6,00% no Cenário A. Qual foi o erro? (1) subtração simples / ignorou Fisher · (2) inverteu nominal e real · (3) usou base 360</t>
  </si>
  <si>
    <t>C</t>
  </si>
  <si>
    <t>O exercício-síntese: nominal longa 14,30% e NTN-B 7,20%. Qual o breakeven (a.a.)?</t>
  </si>
  <si>
    <t>Com Focus de 4,0%: qual o prêmio de risco inflacionário/liquidez, em p.p.?</t>
  </si>
  <si>
    <t>Com meta de 3,0%: qual a desancoragem das expectativas, em p.p.?</t>
  </si>
  <si>
    <t>Leitura: esse 1,0 p.p. de desancoragem aparece onde na curva nominal? (1) na Selic de equilíbrio precificada acima do neutro meta-consistente · (2) no cupom da NTN-B · (3) no VNA</t>
  </si>
  <si>
    <t>Opção 1 — prêmio e desancoragem são o mesmo fenômeno fiscal lido por dois instrumentos: a curva nominal e o breakeven são duas janelas do mesmo quarto.</t>
  </si>
  <si>
    <t>D</t>
  </si>
  <si>
    <t>A NTN-B de dois preços: com VNA 4.400 e taxa real 7,00% (cupom 6% a.a., du 126/252/378/504), qual a cotação?</t>
  </si>
  <si>
    <t>Σ PV do fluxo real, truncada em 4 casas (convenção do material).</t>
  </si>
  <si>
    <t>E qual o PU (R$)?</t>
  </si>
  <si>
    <t>Conceitual: o IPCA do mês entra na cotação ou no VNA? (1) na cotação · (2) no VNA</t>
  </si>
  <si>
    <t>Opção 2 — o IPCA corrige o principal pelo VNA; a cotação carrega apenas o juro real negociado.</t>
  </si>
  <si>
    <t>E</t>
  </si>
  <si>
    <t>Habitat: por que a demanda pela NTN-B longa é estrutural? (1) previdência casa ativo indexado com passivo indexado · (2) é aposta direcional de inflação · (3) exigência regulatória de caixa</t>
  </si>
  <si>
    <t>Resposta-modelo: entidades de previdência têm passivo indexado à inflação; a NTN-B longa casa ativo e passivo — não é aposta de inflação, é imunização. Daí a demanda estrutural na ponta longa da curva real.</t>
  </si>
  <si>
    <t>Curso Operações de Tesouraria em Instituições Financeiras (MBA) · Módulo 3 — Apreçamento das Operações de Tesouraria, seção 2.3 (NTN-B)</t>
  </si>
  <si>
    <t>O que este simulador faz</t>
  </si>
  <si>
    <t>Destinado a alunos e profissionais de tesouraria, o simulador treina três competências em sequência: extrair a inflação implícita (breakeven) do par de taxas nominal × real; abrir a arquitetura de preço da NTN-B, em que PU = cotação × VNA; e decompor o breakeven em meta, desancoragem das expectativas e prêmio de risco inflacionário/liquidez. Todos os cálculos ficam abertos, passo a passo, nas células da aba Simulador — basta alterar as células azuis.</t>
  </si>
  <si>
    <t>1. A leitura rápida (breakeven)</t>
  </si>
  <si>
    <t>implícita = (1 + nominal) / (1 + real) − 1. Com o exemplo do material: 1,1300 / 1,0700 − 1 ≈ 5,61% a.a. — é o que a curva "acha" da inflação média até aquele prazo. Note que a subtração simples (13% − 7% = 6,00%) está ERRADA: ignora a composição (relação de Fisher) e infla o número em cerca de 39 bps.</t>
  </si>
  <si>
    <t>2. A NTN-B tem dois andares</t>
  </si>
  <si>
    <t>VNA — o principal corrigido: acumula o IPCA desde 15/07/2000, é divulgado por ANBIMA/Tesouro com defasagem e recebe projeção de inflação para datas intermediárias.</t>
  </si>
  <si>
    <t>Cotação — o que o mercado negocia: o fluxo de cupons (6% a.a. = 2,9563% ao semestre, sempre SOBRE o VNA) mais o principal, descontado à TAXA REAL. Como o cupom incide sobre o VNA, o fluxo inteiro cresce com a inflação.</t>
  </si>
  <si>
    <t>PU = cotação × VNA. Mensagem central: "A NTN-B separa o juro em dois: a inflação corrige o principal (VNA); o mercado negocia só o juro real."</t>
  </si>
  <si>
    <t>3. A decomposição em duas camadas</t>
  </si>
  <si>
    <t>Prêmio de risco inflacionário/liquidez = breakeven − Focus (o que o mercado cobra a mais do que a expectativa mediana). Desancoragem = Focus − meta (o quanto a própria expectativa já abandonou a âncora). Em gestão: a primeira camada é remuneração de risco; a segunda é perda de credibilidade. Leitura de mesa do exercício-síntese: "prêmio e desancoragem são o mesmo fenômeno fiscal lido por dois instrumentos — a curva nominal e o breakeven são duas janelas do mesmo quarto."</t>
  </si>
  <si>
    <t>⚠ ARMADILHA DE MESA</t>
  </si>
  <si>
    <t>Breakeven NÃO é previsão de inflação — é expectativa + prêmio de risco inflacionário + prêmio de liquidez da NTN-B. Ler o número seco como "o mercado espera X% de inflação" é o erro de manchete.</t>
  </si>
  <si>
    <t>Gancho de habitat</t>
  </si>
  <si>
    <t>A NTN-B longa é o papel das entidades de previdência, cujo passivo é indexado à inflação. Comprar juro real longo casa ativo e passivo — não é aposta direcional de inflação. Isso explica a demanda estrutural na ponta longa da curva real (preferred habitat).</t>
  </si>
  <si>
    <t>Nota de escopo</t>
  </si>
  <si>
    <t>O material do Módulo 3 apresenta a inflação implícita como leitura rápida, não como tema central; a decomposição prêmio × desancoragem vem do exercício-síntese do curso (Módulo 1, pergunta 5). Este simulador integra as duas coisas.</t>
  </si>
  <si>
    <t>Como usar</t>
  </si>
  <si>
    <t>Apenas as células azuis (#DCE9F5) são editáveis; as demais estão bloqueadas (proteção sem senha — use Revisão &gt; Desproteger Planilha se quiser alterar a estrutura). Aba Simulador: Bloco A (leitura rápida), Bloco B (NTN-B por dentro, com mini-simulação de IPCA surpresa) e Bloco C (decomposição + gráfico de camadas). Aba Cenários: cinco exercícios com verificação automática (✔ se |resposta − gabarito| &lt; 0,03 p.p.).</t>
  </si>
  <si>
    <t>Aviso</t>
  </si>
  <si>
    <t>Valores ilustrativos, para fins didáticos. Em aplicação real, use taxas ANBIMA/B3, VNA divulgado por ANBIMA/Tesouro Nacional, expectativas do Relatório Focus (BCB) e a meta de inflação do CMN vigente. Convenções: taxas em % com 2 casas, fatores com 6 casas, cotação truncada em 4 casas e PU com 6 casas na memória.</t>
  </si>
  <si>
    <t>Prompt utilizado para gerar este simulador</t>
  </si>
  <si>
    <t>Data de geração: 13/08/2026</t>
  </si>
  <si>
    <t/>
  </si>
  <si>
    <t># Spec — Simulador 10 · Inflação implícita (breakeven, NTN-B e a decomposição do prêmio)</t>
  </si>
  <si>
    <t>&gt; **Prompt para o Claude for Excel.** Crie um arquivo `Simulador_10_Inflacao_Implicita.xlsx` seguindo integralmente esta especificação. Ao final, cole o texto completo deste documento na aba "Prompt".</t>
  </si>
  <si>
    <t>## 1. Contexto e objetivo</t>
  </si>
  <si>
    <t>Simulador do curso **Operações de Tesouraria em Instituições Financeiras** (MBA), Módulo 3 — Apreçamento das Operações de Tesouraria, seção 2.3 (NTN-B), com a decomposição do prêmio praticada no exercício-síntese do curso (Módulo 1, pergunta 5). Três competências, em três blocos:</t>
  </si>
  <si>
    <t>1. **A leitura rápida**: extrair a inflação implícita (breakeven) do par nominal × real — `(1 + nominal)/(1 + real) − 1`;</t>
  </si>
  <si>
    <t>2. **A arquitetura da NTN-B**: `PU = cotação × VNA` — o VNA acumula o IPCA (o principal corrigido); a cotação desconta o fluxo à **taxa real** e é o que o mercado negocia;</t>
  </si>
  <si>
    <t>3. **A decomposição do breakeven**: separar Focus e meta — `breakeven − Focus = prêmio de risco inflacionário/liquidez`; `Focus − meta = desancoragem das expectativas`.</t>
  </si>
  <si>
    <t>Mensagens pedagógicas centrais: *"A NTN-B separa o juro em dois: a inflação corrige o principal (VNA); o mercado negocia só o juro real"* e a leitura de mesa do exercício-síntese: *"prêmio e desancoragem são o mesmo fenômeno fiscal lido por dois instrumentos — a curva nominal e o breakeven são duas janelas do mesmo quarto."*</t>
  </si>
  <si>
    <t>&gt; **Nota de escopo (deve constar na aba Instruções):** o material do M3 apresenta a inflação implícita como *leitura rápida*, não como tema central; a decomposição prêmio × desancoragem vem do exercício-síntese do curso. O simulador integra as duas coisas.</t>
  </si>
  <si>
    <t>## 2. Estrutura do arquivo (4 abas, nesta ordem)</t>
  </si>
  <si>
    <t>1. **Instruções** · 2. **Simulador** · 3. **Cenários** · 4. **Prompt**</t>
  </si>
  <si>
    <t>## 3. Convenções visuais</t>
  </si>
  <si>
    <t>Padrão do curso: fundo branco, Arial, títulos azul-marinho `#002C4D` (negrito), texto cinza-escuro `#202427`, resultados `#0C63AA` (negrito, 14pt), inputs em `#DCE9F5` com borda fina, desbloqueados; todas as demais células bloqueadas (proteção de planilha SEM senha). Taxas em % com 2 casas; fatores com 6 casas; **cotação truncada em 4 casas e PU em 6 casas** (convenção do material — "eco da armadilha do truncamento"); VNA com 6 casas.</t>
  </si>
  <si>
    <t>## 4. Aba "Instruções"</t>
  </si>
  <si>
    <t>- O que o simulador faz e a quem se destina (1 parágrafo).</t>
  </si>
  <si>
    <t>- A fórmula da leitura rápida com o exemplo do material: `1,1300 / 1,0700 − 1 ≈ 5,61%` — o que a curva "acha" da inflação até aquele prazo.</t>
  </si>
  <si>
    <t>- A arquitetura de dois andares da NTN-B: VNA (IPCA acumulado desde 15/07/2000; divulgado por ANBIMA/Tesouro com defasagem e projeção para datas intermediárias) × cotação (fluxo real descontado à taxa real; cupom de 6% a.a. = 2,9563% ao semestre incide SOBRE O VNA, então o fluxo inteiro cresce com a inflação).</t>
  </si>
  <si>
    <t>- A decomposição em duas camadas: prêmio (breakeven − Focus) e desancoragem (Focus − meta), com a leitura de gestão: qual parte é remuneração de risco e qual é perda de âncora.</t>
  </si>
  <si>
    <t>- **Armadilha de mesa** (caixa destacada): *"Breakeven NÃO é previsão de inflação — é expectativa + prêmio de risco inflacionário + prêmio de liquidez da NTN-B. Ler o número seco como 'o mercado espera X% de inflação' é o erro de manchete."*</t>
  </si>
  <si>
    <t>- Gancho de habitat: a NTN-B longa é o papel das entidades de previdência (passivo indexado), o que explica a demanda estrutural na ponta longa da curva real.</t>
  </si>
  <si>
    <t>- Aviso: valores ilustrativos; em aplicação real usar taxas ANBIMA/B3, VNA ANBIMA/Tesouro, Focus/BCB e meta do CMN vigente.</t>
  </si>
  <si>
    <t>## 5. Aba "Simulador"</t>
  </si>
  <si>
    <t>### 5.1 Bloco A — a leitura rápida (inputs azuis)</t>
  </si>
  <si>
    <t>| Campo | Default |</t>
  </si>
  <si>
    <t>|---|---|</t>
  </si>
  <si>
    <t>| Taxa nominal (a.a., ex.: NTN-F/LTN do prazo) | 13,00% |</t>
  </si>
  <si>
    <t>| Taxa real (a.a., ex.: NTN-B do prazo) | 7,00% |</t>
  </si>
  <si>
    <t>Cálculo aberto em 2 linhas:</t>
  </si>
  <si>
    <t>1. Fatores: `(1+nominal)` = **1,130000** e `(1+real)` = **1,070000**</t>
  </si>
  <si>
    <t>2. `implícita = 1,1300/1,0700 − 1` → **5,61% a.a.** (resultado final, destaque)</t>
  </si>
  <si>
    <t>Validações: taxas entre −5% e 100%; célula de alerta se real &gt; nominal (implícita negativa — exibir "deflação implícita: verifique os dados ou o cenário").</t>
  </si>
  <si>
    <t>- **Mini-bloco "o erro aditivo"** (fundo `#F4F6F9`): calcular o número ERRADO `nominal − real = 6,00%` com rótulo "ERRADO: subtração simples ignora a composição (Fisher)" e a diferença em bps contra o correto (~39 bps). Confronto obrigatório.</t>
  </si>
  <si>
    <t>### 5.2 Bloco B — a NTN-B por dentro (inputs azuis)</t>
  </si>
  <si>
    <t>| VNA (R$) | 4.400,000000 |</t>
  </si>
  <si>
    <t>| Taxa real de desconto (a.a.) | 7,00% |</t>
  </si>
  <si>
    <t>| du dos fluxos (4 linhas) | 126 / 252 / 378 / 504 |</t>
  </si>
  <si>
    <t>Estrutura calculada (cupom 2,9563% semestral sobre 100 do VNA):</t>
  </si>
  <si>
    <t>| Fluxo | % do VNA | du | DF real `(1+r)^(du/252)` | PV (% do VNA) |</t>
  </si>
  <si>
    <t>|---|---|---|---|---|</t>
  </si>
  <si>
    <t>| C1 | 2,9563 | 126 | calc | calc |</t>
  </si>
  <si>
    <t>| C2 | 2,9563 | 252 | calc | calc |</t>
  </si>
  <si>
    <t>| C3 | 2,9563 | 378 | calc | calc |</t>
  </si>
  <si>
    <t>| C4 + principal | 102,9563 | 504 | calc | calc |</t>
  </si>
  <si>
    <t>Resultados (destaque): **cotação = Σ PV ≈ 98,2179** (truncar em 4 casas) · **PU = cotação/100 × VNA ≈ 4.321,59** (6 casas na memória, 2 na exibição monetária).</t>
  </si>
  <si>
    <t>- Célula-síntese: *"O mercado negociou a cotação (juro real); o IPCA entra pelo VNA — dois preços, um título."*</t>
  </si>
  <si>
    <t>- Mini-simulação: input azul "IPCA surpresa do mês (+X%)" (default 0,50%) → novo VNA = VNA × (1+X%) → novo PU com a MESMA cotação → linha de leitura: *"a inflação realizada passou pelo VNA sem tocar a cotação — quem carrega NTN-B recebe inflação + juro real."*</t>
  </si>
  <si>
    <t>### 5.3 Bloco C — a decomposição do breakeven (inputs azuis)</t>
  </si>
  <si>
    <t>| Taxa nominal longa (a.a.) | 14,30% |</t>
  </si>
  <si>
    <t>| Taxa real longa (NTN-B, a.a.) | 7,20% |</t>
  </si>
  <si>
    <t>| Focus — inflação de longo prazo | 4,00% |</t>
  </si>
  <si>
    <t>| Meta de inflação | 3,00% |</t>
  </si>
  <si>
    <t>Cálculo aberto:</t>
  </si>
  <si>
    <t>1. `breakeven = 1,1430/1,0720 − 1` → **6,62%** (destaque)</t>
  </si>
  <si>
    <t>2. `prêmio de risco inflacionário/liquidez = breakeven − Focus` → **2,62 p.p.**</t>
  </si>
  <si>
    <t>3. `desancoragem = Focus − meta` → **1,00 p.p.**</t>
  </si>
  <si>
    <t>Leitura automática (SE encadeado):</t>
  </si>
  <si>
    <t>- desancoragem &gt; 0,25 p.p. E prêmio &gt; 1 p.p. → *"Dupla deterioração: expectativas desancoradas E mercado cobrando prêmio — o fenômeno fiscal nas duas janelas."*</t>
  </si>
  <si>
    <t>- desancoragem ≈ 0 E prêmio alto → *"Expectativas ancoradas; o excesso é prêmio de risco/liquidez."*</t>
  </si>
  <si>
    <t>- ambos ≈ 0 → *"Breakeven colado na meta: credibilidade plena."*</t>
  </si>
  <si>
    <t>### 5.4 Gráfico (este simulador DEVE ter gráfico)</t>
  </si>
  <si>
    <t>Barras empilhadas horizontais (uma barra única): segmentos **meta (3,00 p.p.**, cinza `#F4F6F9` com borda) + **desancoragem (1,00 p.p.**, `#0C63AA`) + **prêmio (2,62 p.p.**, `#002C4D`), somando o breakeven de 6,62% — com rótulos de dados. Título: "O breakeven em camadas — meta + desancoragem + prêmio". O gráfico deve atualizar com os inputs do Bloco C.</t>
  </si>
  <si>
    <t>## 6. Aba "Cenários"</t>
  </si>
  <si>
    <t>Verificação automática no padrão da família ("✔ Correto" se |resposta − gabarito| &lt; 0,03 p.p.; gabaritos calculados por fórmula, em coluna rotulada "Gabarito (abra só depois de tentar)").</t>
  </si>
  <si>
    <t>- **Cenário A (o exemplo do material):** nominal 13,00% e real 7,00%. Implícita? Gabarito: **5,61%**.</t>
  </si>
  <si>
    <t>- **Cenário B (caça ao erro):** um colega respondeu 6,00% no Cenário A. Qual o erro? (Lista: "subtração simples/ignorou Fisher" / "inverteu nominal e real" / "usou base 360".) Gabarito: subtração simples; valor correto 5,61%.</t>
  </si>
  <si>
    <t>- **Cenário C (o exercício-síntese):** nominal longa 14,30%, NTN-B 7,20%, Focus 4,0%, meta 3,0%. Breakeven, prêmio e desancoragem? Gabaritos: **6,62% / 2,62 p.p. / 1,00 p.p.** — e a pergunta de leitura (lista): esse 1,0 p.p. de desancoragem é o mesmo fenômeno que aparece onde na curva nominal? Gabarito: na Selic de equilíbrio precificada acima do neutro meta-consistente.</t>
  </si>
  <si>
    <t>- **Cenário D (a NTN-B de dois preços):** com VNA 4.400 e taxa real 7,00%, qual a cotação e o PU? Gabaritos: ≈ **98,2179 / R$ 4.321,59**. Pergunta conceitual (lista): o IPCA do mês entra na cotação ou no VNA? Gabarito: no VNA.</t>
  </si>
  <si>
    <t>- **Cenário E (habitat):** por que a demanda pela NTN-B longa é estrutural? Resposta-modelo em célula oculta: previdência tem passivo indexado à inflação — casa o ativo com o passivo, não é aposta de inflação.</t>
  </si>
  <si>
    <t>## 7. Aba "Prompt"</t>
  </si>
  <si>
    <t>Colar o texto integral desta especificação, precedido do título "Prompt utilizado para gerar este simulador" e da data de geração.</t>
  </si>
  <si>
    <t>## 8. Critérios de aceite (verificar antes de entregar)</t>
  </si>
  <si>
    <t>- Bloco A com defaults: **5,61%**; erro aditivo 6,00% rotulado como ERRADO com diferença ~39 bps.</t>
  </si>
  <si>
    <t>- Bloco B com defaults: cotação ≈ **98,2179**; PU ≈ **R$ 4.321,59**; a mini-simulação de IPCA move o PU sem mover a cotação.</t>
  </si>
  <si>
    <t>- Bloco C com defaults: **6,62% / 2,62 / 1,00** e leitura "dupla deterioração".</t>
  </si>
  <si>
    <t>- Gráfico de camadas soma exatamente o breakeven e atualiza com os inputs.</t>
  </si>
  <si>
    <t>- Implícita negativa dispara o alerta de deflação; apenas células azuis editáveis; aba Prompt contém a spec na íntegra.</t>
  </si>
  <si>
    <t>— Nota de implementação: por instrução do usuário, a cotação segue TRUNCAMENTO em 4 casas (98,2178), com o PU correspondente de R$ 4.321,58.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</si>
</sst>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000"/>
    <numFmt numFmtId="165" formatCode="0.0"/>
    <numFmt numFmtId="166" formatCode="#,##0.000000"/>
    <numFmt numFmtId="167" formatCode="0.0000%"/>
    <numFmt numFmtId="168" formatCode="0.0000"/>
    <numFmt numFmtId="169" formatCode="\R&quot;R$&quot;\ #,##0.00"/>
    <numFmt numFmtId="170" formatCode="0.00&quot; p.p.&quot;"/>
  </numFmts>
  <fonts count="16" x14ac:knownFonts="1">
    <font>
      <sz val="11"/>
      <color theme="1"/>
      <name val="Aptos Narrow"/>
      <family val="2"/>
      <scheme val="minor"/>
    </font>
    <font>
      <b/>
      <sz val="16"/>
      <color rgb="FF002C4D"/>
      <name val="Arial"/>
    </font>
    <font>
      <sz val="10"/>
      <color rgb="FF202427"/>
      <name val="Arial"/>
    </font>
    <font>
      <i/>
      <sz val="10"/>
      <color rgb="FF202427"/>
      <name val="Arial"/>
    </font>
    <font>
      <b/>
      <sz val="12"/>
      <color rgb="FF002C4D"/>
      <name val="Arial"/>
    </font>
    <font>
      <sz val="11"/>
      <color rgb="FF202427"/>
      <name val="Arial"/>
    </font>
    <font>
      <sz val="11"/>
      <color theme="1"/>
      <name val="Arial"/>
    </font>
    <font>
      <b/>
      <sz val="11"/>
      <color rgb="FF002C4D"/>
      <name val="Arial"/>
    </font>
    <font>
      <b/>
      <sz val="14"/>
      <color rgb="FF0C63AA"/>
      <name val="Arial"/>
    </font>
    <font>
      <i/>
      <sz val="11"/>
      <color rgb="FF202427"/>
      <name val="Arial"/>
    </font>
    <font>
      <b/>
      <sz val="11"/>
      <color theme="1"/>
      <name val="Arial"/>
    </font>
    <font>
      <b/>
      <sz val="11"/>
      <color rgb="FF0C63AA"/>
      <name val="Arial"/>
    </font>
    <font>
      <b/>
      <sz val="11"/>
      <color rgb="FFFFFFFF"/>
      <name val="Arial"/>
    </font>
    <font>
      <b/>
      <sz val="11"/>
      <color rgb="FF202427"/>
      <name val="Arial"/>
    </font>
    <font>
      <b/>
      <i/>
      <sz val="11"/>
      <color rgb="FF002C4D"/>
      <name val="Arial"/>
    </font>
    <font>
      <b/>
      <sz val="14"/>
      <color rgb="FF002C4D"/>
      <name val="Arial"/>
    </font>
  </fonts>
  <fills count="5">
    <fill>
      <patternFill patternType="none"/>
    </fill>
    <fill>
      <patternFill patternType="gray125"/>
    </fill>
    <fill>
      <patternFill patternType="solid">
        <fgColor rgb="FFDCE9F5"/>
        <bgColor indexed="64"/>
      </patternFill>
    </fill>
    <fill>
      <patternFill patternType="solid">
        <fgColor rgb="FFF4F6F9"/>
        <bgColor indexed="64"/>
      </patternFill>
    </fill>
    <fill>
      <patternFill patternType="solid">
        <fgColor rgb="FF002C4D"/>
        <bgColor indexed="64"/>
      </patternFill>
    </fill>
  </fills>
  <borders count="5">
    <border>
      <left/>
      <right/>
      <top/>
      <bottom/>
      <diagonal/>
    </border>
    <border>
      <left style="thin">
        <color rgb="FF002C4D"/>
      </left>
      <right style="thin">
        <color rgb="FF002C4D"/>
      </right>
      <top style="thin">
        <color rgb="FF002C4D"/>
      </top>
      <bottom style="thin">
        <color rgb="FF002C4D"/>
      </bottom>
      <diagonal/>
    </border>
    <border>
      <left style="thin">
        <color rgb="FF002C4D"/>
      </left>
      <right style="thin">
        <color rgb="FF002C4D"/>
      </right>
      <top style="thin">
        <color rgb="FF002C4D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64" fontId="6" fillId="0" borderId="0" xfId="0" applyNumberFormat="1" applyFont="1" applyAlignment="1">
      <alignment horizontal="center"/>
    </xf>
    <xf numFmtId="0" fontId="7" fillId="0" borderId="0" xfId="0" applyFont="1"/>
    <xf numFmtId="10" fontId="8" fillId="0" borderId="0" xfId="0" applyNumberFormat="1" applyFont="1" applyAlignment="1">
      <alignment horizontal="center"/>
    </xf>
    <xf numFmtId="0" fontId="9" fillId="0" borderId="0" xfId="0" applyFont="1"/>
    <xf numFmtId="0" fontId="7" fillId="3" borderId="0" xfId="0" applyFont="1" applyFill="1"/>
    <xf numFmtId="0" fontId="0" fillId="3" borderId="0" xfId="0" applyFill="1"/>
    <xf numFmtId="0" fontId="5" fillId="3" borderId="0" xfId="0" applyFont="1" applyFill="1"/>
    <xf numFmtId="10" fontId="10" fillId="3" borderId="0" xfId="0" applyNumberFormat="1" applyFont="1" applyFill="1" applyAlignment="1">
      <alignment horizontal="center"/>
    </xf>
    <xf numFmtId="165" fontId="11" fillId="3" borderId="0" xfId="0" applyNumberFormat="1" applyFont="1" applyFill="1" applyAlignment="1">
      <alignment horizontal="center"/>
    </xf>
    <xf numFmtId="0" fontId="9" fillId="3" borderId="0" xfId="0" applyFont="1" applyFill="1"/>
    <xf numFmtId="167" fontId="6" fillId="0" borderId="0" xfId="0" applyNumberFormat="1" applyFont="1" applyAlignment="1">
      <alignment horizontal="center"/>
    </xf>
    <xf numFmtId="0" fontId="12" fillId="4" borderId="0" xfId="0" applyFont="1" applyFill="1" applyAlignment="1">
      <alignment horizontal="center"/>
    </xf>
    <xf numFmtId="168" fontId="6" fillId="0" borderId="0" xfId="0" applyNumberFormat="1" applyFont="1" applyAlignment="1">
      <alignment horizontal="center"/>
    </xf>
    <xf numFmtId="0" fontId="13" fillId="0" borderId="0" xfId="0" applyFont="1"/>
    <xf numFmtId="164" fontId="10" fillId="0" borderId="0" xfId="0" applyNumberFormat="1" applyFont="1" applyAlignment="1">
      <alignment horizontal="center"/>
    </xf>
    <xf numFmtId="168" fontId="8" fillId="0" borderId="0" xfId="0" applyNumberFormat="1" applyFont="1" applyAlignment="1">
      <alignment horizontal="center"/>
    </xf>
    <xf numFmtId="169" fontId="8" fillId="0" borderId="0" xfId="0" applyNumberFormat="1" applyFont="1" applyAlignment="1">
      <alignment horizontal="center"/>
    </xf>
    <xf numFmtId="0" fontId="14" fillId="3" borderId="0" xfId="0" applyFont="1" applyFill="1"/>
    <xf numFmtId="166" fontId="6" fillId="0" borderId="0" xfId="0" applyNumberFormat="1" applyFont="1" applyAlignment="1">
      <alignment horizontal="center"/>
    </xf>
    <xf numFmtId="170" fontId="8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10" fontId="6" fillId="2" borderId="2" xfId="0" applyNumberFormat="1" applyFont="1" applyFill="1" applyBorder="1" applyAlignment="1" applyProtection="1">
      <alignment horizontal="center"/>
      <protection locked="0"/>
    </xf>
    <xf numFmtId="10" fontId="6" fillId="2" borderId="1" xfId="0" applyNumberFormat="1" applyFont="1" applyFill="1" applyBorder="1" applyAlignment="1" applyProtection="1">
      <alignment horizontal="center"/>
      <protection locked="0"/>
    </xf>
    <xf numFmtId="166" fontId="6" fillId="2" borderId="2" xfId="0" applyNumberFormat="1" applyFont="1" applyFill="1" applyBorder="1" applyAlignment="1" applyProtection="1">
      <alignment horizontal="center"/>
      <protection locked="0"/>
    </xf>
    <xf numFmtId="1" fontId="6" fillId="2" borderId="2" xfId="0" applyNumberFormat="1" applyFont="1" applyFill="1" applyBorder="1" applyAlignment="1" applyProtection="1">
      <alignment horizontal="center"/>
      <protection locked="0"/>
    </xf>
    <xf numFmtId="1" fontId="6" fillId="2" borderId="1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top"/>
    </xf>
    <xf numFmtId="0" fontId="5" fillId="0" borderId="0" xfId="0" applyFont="1" applyAlignment="1">
      <alignment vertical="top" wrapText="1"/>
    </xf>
    <xf numFmtId="10" fontId="6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167" fontId="6" fillId="0" borderId="0" xfId="0" applyNumberFormat="1" applyFont="1" applyAlignment="1">
      <alignment horizontal="center" vertical="top"/>
    </xf>
    <xf numFmtId="10" fontId="6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 vertical="top"/>
    </xf>
    <xf numFmtId="0" fontId="0" fillId="0" borderId="0" xfId="0" applyAlignment="1">
      <alignment vertical="top" wrapText="1"/>
    </xf>
    <xf numFmtId="170" fontId="6" fillId="0" borderId="0" xfId="0" applyNumberFormat="1" applyFont="1" applyAlignment="1">
      <alignment horizontal="center" vertical="top"/>
    </xf>
    <xf numFmtId="2" fontId="6" fillId="0" borderId="0" xfId="0" applyNumberFormat="1" applyFont="1" applyAlignment="1">
      <alignment horizontal="center" vertical="top"/>
    </xf>
    <xf numFmtId="168" fontId="6" fillId="0" borderId="0" xfId="0" applyNumberFormat="1" applyFont="1" applyAlignment="1">
      <alignment horizontal="center" vertical="top"/>
    </xf>
    <xf numFmtId="169" fontId="6" fillId="0" borderId="0" xfId="0" applyNumberFormat="1" applyFont="1" applyAlignment="1">
      <alignment horizontal="center" vertical="top"/>
    </xf>
    <xf numFmtId="168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8" fontId="10" fillId="0" borderId="0" xfId="0" applyNumberFormat="1" applyFont="1" applyAlignment="1">
      <alignment horizontal="center"/>
    </xf>
    <xf numFmtId="169" fontId="10" fillId="0" borderId="0" xfId="0" applyNumberFormat="1" applyFont="1" applyAlignment="1">
      <alignment horizontal="center"/>
    </xf>
    <xf numFmtId="10" fontId="6" fillId="2" borderId="4" xfId="0" applyNumberFormat="1" applyFont="1" applyFill="1" applyBorder="1" applyAlignment="1" applyProtection="1">
      <alignment horizontal="center" vertical="top"/>
      <protection locked="0"/>
    </xf>
    <xf numFmtId="1" fontId="6" fillId="2" borderId="4" xfId="0" applyNumberFormat="1" applyFont="1" applyFill="1" applyBorder="1" applyAlignment="1" applyProtection="1">
      <alignment horizontal="center" vertical="top"/>
      <protection locked="0"/>
    </xf>
    <xf numFmtId="2" fontId="6" fillId="2" borderId="4" xfId="0" applyNumberFormat="1" applyFont="1" applyFill="1" applyBorder="1" applyAlignment="1" applyProtection="1">
      <alignment horizontal="center" vertical="top"/>
      <protection locked="0"/>
    </xf>
    <xf numFmtId="168" fontId="6" fillId="2" borderId="4" xfId="0" applyNumberFormat="1" applyFont="1" applyFill="1" applyBorder="1" applyAlignment="1" applyProtection="1">
      <alignment horizontal="center" vertical="top"/>
      <protection locked="0"/>
    </xf>
    <xf numFmtId="169" fontId="6" fillId="2" borderId="4" xfId="0" applyNumberFormat="1" applyFont="1" applyFill="1" applyBorder="1" applyAlignment="1" applyProtection="1">
      <alignment horizontal="center" vertical="top"/>
      <protection locked="0"/>
    </xf>
    <xf numFmtId="1" fontId="6" fillId="2" borderId="3" xfId="0" applyNumberFormat="1" applyFont="1" applyFill="1" applyBorder="1" applyAlignment="1" applyProtection="1">
      <alignment horizontal="center" vertical="top"/>
      <protection locked="0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7" fillId="3" borderId="0" xfId="0" applyFont="1" applyFill="1" applyAlignment="1">
      <alignment vertical="top" wrapText="1"/>
    </xf>
    <xf numFmtId="49" fontId="15" fillId="0" borderId="0" xfId="0" applyNumberFormat="1" applyFont="1"/>
    <xf numFmtId="49" fontId="3" fillId="0" borderId="0" xfId="0" applyNumberFormat="1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002C4D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O breakeven em camadas — meta + desancoragem + prêmio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002C4D"/>
              </a:solidFill>
              <a:latin typeface="Arial"/>
              <a:ea typeface="Arial"/>
              <a:cs typeface="Arial"/>
            </a:defRPr>
          </a:pPr>
          <a:endParaRPr lang="pt-BR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Simulador!$B$53</c:f>
              <c:strCache>
                <c:ptCount val="1"/>
                <c:pt idx="0">
                  <c:v>Meta</c:v>
                </c:pt>
              </c:strCache>
            </c:strRef>
          </c:tx>
          <c:spPr>
            <a:solidFill>
              <a:srgbClr val="F4F6F9"/>
            </a:solidFill>
            <a:ln>
              <a:solidFill>
                <a:srgbClr val="002C4D"/>
              </a:solidFill>
              <a:prstDash val="solid"/>
            </a:ln>
            <a:effectLst/>
          </c:spPr>
          <c:invertIfNegative val="0"/>
          <c:dLbls>
            <c:numFmt formatCode="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202427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Simulador!$A$54</c:f>
              <c:strCache>
                <c:ptCount val="1"/>
                <c:pt idx="0">
                  <c:v>Breakeven</c:v>
                </c:pt>
              </c:strCache>
            </c:strRef>
          </c:cat>
          <c:val>
            <c:numRef>
              <c:f>Simulador!$B$54</c:f>
              <c:numCache>
                <c:formatCode>0.00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D5-4047-A82B-E684AB93084D}"/>
            </c:ext>
          </c:extLst>
        </c:ser>
        <c:ser>
          <c:idx val="1"/>
          <c:order val="1"/>
          <c:tx>
            <c:strRef>
              <c:f>Simulador!$C$53</c:f>
              <c:strCache>
                <c:ptCount val="1"/>
                <c:pt idx="0">
                  <c:v>Desancoragem</c:v>
                </c:pt>
              </c:strCache>
            </c:strRef>
          </c:tx>
          <c:spPr>
            <a:solidFill>
              <a:srgbClr val="0C63AA"/>
            </a:solidFill>
            <a:ln>
              <a:noFill/>
            </a:ln>
            <a:effectLst/>
          </c:spPr>
          <c:invertIfNegative val="0"/>
          <c:dLbls>
            <c:numFmt formatCode="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Simulador!$A$54</c:f>
              <c:strCache>
                <c:ptCount val="1"/>
                <c:pt idx="0">
                  <c:v>Breakeven</c:v>
                </c:pt>
              </c:strCache>
            </c:strRef>
          </c:cat>
          <c:val>
            <c:numRef>
              <c:f>Simulador!$C$54</c:f>
              <c:numCache>
                <c:formatCode>0.00</c:formatCode>
                <c:ptCount val="1"/>
                <c:pt idx="0">
                  <c:v>1.0000000000000002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D5-4047-A82B-E684AB93084D}"/>
            </c:ext>
          </c:extLst>
        </c:ser>
        <c:ser>
          <c:idx val="2"/>
          <c:order val="2"/>
          <c:tx>
            <c:strRef>
              <c:f>Simulador!$D$53</c:f>
              <c:strCache>
                <c:ptCount val="1"/>
                <c:pt idx="0">
                  <c:v>Prêmio</c:v>
                </c:pt>
              </c:strCache>
            </c:strRef>
          </c:tx>
          <c:spPr>
            <a:solidFill>
              <a:srgbClr val="002C4D"/>
            </a:solidFill>
            <a:ln>
              <a:noFill/>
            </a:ln>
            <a:effectLst/>
          </c:spPr>
          <c:invertIfNegative val="0"/>
          <c:dLbls>
            <c:numFmt formatCode="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Simulador!$A$54</c:f>
              <c:strCache>
                <c:ptCount val="1"/>
                <c:pt idx="0">
                  <c:v>Breakeven</c:v>
                </c:pt>
              </c:strCache>
            </c:strRef>
          </c:cat>
          <c:val>
            <c:numRef>
              <c:f>Simulador!$D$54</c:f>
              <c:numCache>
                <c:formatCode>0.00</c:formatCode>
                <c:ptCount val="1"/>
                <c:pt idx="0">
                  <c:v>2.6231343283581934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D5-4047-A82B-E684AB9308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51935103"/>
        <c:axId val="1670259247"/>
      </c:barChart>
      <c:catAx>
        <c:axId val="45193510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70259247"/>
        <c:crosses val="autoZero"/>
        <c:auto val="1"/>
        <c:lblAlgn val="ctr"/>
        <c:lblOffset val="100"/>
        <c:noMultiLvlLbl val="0"/>
      </c:catAx>
      <c:valAx>
        <c:axId val="16702592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p.p.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/>
                  <a:ea typeface="Arial"/>
                  <a:cs typeface="Arial"/>
                </a:defRPr>
              </a:pPr>
              <a:endParaRPr lang="pt-BR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519351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13</xdr:col>
      <xdr:colOff>0</xdr:colOff>
      <xdr:row>22</xdr:row>
      <xdr:rowOff>0</xdr:rowOff>
    </xdr:to>
    <xdr:graphicFrame macro="">
      <xdr:nvGraphicFramePr>
        <xdr:cNvPr id="2" name="GrafBreakeven">
          <a:extLst>
            <a:ext uri="{FF2B5EF4-FFF2-40B4-BE49-F238E27FC236}">
              <a16:creationId xmlns:a16="http://schemas.microsoft.com/office/drawing/2014/main" id="{5081AF6C-FBBD-F59E-3797-882B8E368A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654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DFDFF8D-0C8D-4A4A-868C-E70C24E63A48}">
  <we:reference id="wa200010725" version="1.0.0.1" store="pt-BR" storeType="OMEX"/>
  <we:alternateReferences>
    <we:reference id="WA200010725" version="1.0.0.1" store="" storeType="OMEX"/>
  </we:alternateReferences>
  <we:properties>
    <we:property name="claude.fileId" value="&quot;8217ec0b-5752-49de-ab28-06e47e360527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55CEA-E624-4428-9D46-DB56D4667047}">
  <dimension ref="A1:A31"/>
  <sheetViews>
    <sheetView showGridLines="0" topLeftCell="A19" workbookViewId="0">
      <selection activeCell="A25" sqref="A25"/>
    </sheetView>
  </sheetViews>
  <sheetFormatPr defaultRowHeight="14.4" x14ac:dyDescent="0.3"/>
  <cols>
    <col min="1" max="1" width="166.6640625" customWidth="1"/>
  </cols>
  <sheetData>
    <row r="1" spans="1:1" ht="19.95" customHeight="1" x14ac:dyDescent="0.3">
      <c r="A1" s="56" t="s">
        <v>0</v>
      </c>
    </row>
    <row r="2" spans="1:1" ht="19.95" customHeight="1" x14ac:dyDescent="0.3">
      <c r="A2" s="57" t="s">
        <v>97</v>
      </c>
    </row>
    <row r="3" spans="1:1" ht="19.95" customHeight="1" x14ac:dyDescent="0.3">
      <c r="A3" s="40"/>
    </row>
    <row r="4" spans="1:1" ht="19.95" customHeight="1" x14ac:dyDescent="0.3">
      <c r="A4" s="58" t="s">
        <v>98</v>
      </c>
    </row>
    <row r="5" spans="1:1" ht="41.4" x14ac:dyDescent="0.3">
      <c r="A5" s="34" t="s">
        <v>99</v>
      </c>
    </row>
    <row r="6" spans="1:1" ht="19.95" customHeight="1" x14ac:dyDescent="0.3">
      <c r="A6" s="40"/>
    </row>
    <row r="7" spans="1:1" ht="19.95" customHeight="1" x14ac:dyDescent="0.3">
      <c r="A7" s="58" t="s">
        <v>100</v>
      </c>
    </row>
    <row r="8" spans="1:1" ht="27.6" x14ac:dyDescent="0.3">
      <c r="A8" s="34" t="s">
        <v>101</v>
      </c>
    </row>
    <row r="9" spans="1:1" ht="19.95" customHeight="1" x14ac:dyDescent="0.3">
      <c r="A9" s="40"/>
    </row>
    <row r="10" spans="1:1" ht="19.95" customHeight="1" x14ac:dyDescent="0.3">
      <c r="A10" s="58" t="s">
        <v>102</v>
      </c>
    </row>
    <row r="11" spans="1:1" x14ac:dyDescent="0.3">
      <c r="A11" s="34" t="s">
        <v>103</v>
      </c>
    </row>
    <row r="12" spans="1:1" ht="27.6" x14ac:dyDescent="0.3">
      <c r="A12" s="34" t="s">
        <v>104</v>
      </c>
    </row>
    <row r="13" spans="1:1" ht="19.95" customHeight="1" x14ac:dyDescent="0.3">
      <c r="A13" s="59" t="s">
        <v>105</v>
      </c>
    </row>
    <row r="14" spans="1:1" ht="19.95" customHeight="1" x14ac:dyDescent="0.3">
      <c r="A14" s="40"/>
    </row>
    <row r="15" spans="1:1" ht="19.95" customHeight="1" x14ac:dyDescent="0.3">
      <c r="A15" s="58" t="s">
        <v>106</v>
      </c>
    </row>
    <row r="16" spans="1:1" ht="41.4" x14ac:dyDescent="0.3">
      <c r="A16" s="34" t="s">
        <v>107</v>
      </c>
    </row>
    <row r="17" spans="1:1" ht="19.95" customHeight="1" x14ac:dyDescent="0.3">
      <c r="A17" s="40"/>
    </row>
    <row r="18" spans="1:1" ht="19.95" customHeight="1" x14ac:dyDescent="0.3">
      <c r="A18" s="60" t="s">
        <v>108</v>
      </c>
    </row>
    <row r="19" spans="1:1" ht="27.6" x14ac:dyDescent="0.3">
      <c r="A19" s="61" t="s">
        <v>109</v>
      </c>
    </row>
    <row r="20" spans="1:1" ht="19.95" customHeight="1" x14ac:dyDescent="0.3">
      <c r="A20" s="40"/>
    </row>
    <row r="21" spans="1:1" ht="19.95" customHeight="1" x14ac:dyDescent="0.3">
      <c r="A21" s="58" t="s">
        <v>110</v>
      </c>
    </row>
    <row r="22" spans="1:1" ht="27.6" x14ac:dyDescent="0.3">
      <c r="A22" s="34" t="s">
        <v>111</v>
      </c>
    </row>
    <row r="23" spans="1:1" ht="19.95" customHeight="1" x14ac:dyDescent="0.3">
      <c r="A23" s="40"/>
    </row>
    <row r="24" spans="1:1" ht="19.95" customHeight="1" x14ac:dyDescent="0.3">
      <c r="A24" s="58" t="s">
        <v>112</v>
      </c>
    </row>
    <row r="25" spans="1:1" ht="27.6" x14ac:dyDescent="0.3">
      <c r="A25" s="34" t="s">
        <v>113</v>
      </c>
    </row>
    <row r="26" spans="1:1" ht="19.95" customHeight="1" x14ac:dyDescent="0.3">
      <c r="A26" s="40"/>
    </row>
    <row r="27" spans="1:1" ht="19.95" customHeight="1" x14ac:dyDescent="0.3">
      <c r="A27" s="58" t="s">
        <v>114</v>
      </c>
    </row>
    <row r="28" spans="1:1" ht="41.4" x14ac:dyDescent="0.3">
      <c r="A28" s="34" t="s">
        <v>115</v>
      </c>
    </row>
    <row r="29" spans="1:1" ht="19.95" customHeight="1" x14ac:dyDescent="0.3">
      <c r="A29" s="40"/>
    </row>
    <row r="30" spans="1:1" ht="19.95" customHeight="1" x14ac:dyDescent="0.3">
      <c r="A30" s="58" t="s">
        <v>116</v>
      </c>
    </row>
    <row r="31" spans="1:1" ht="27.6" x14ac:dyDescent="0.3">
      <c r="A31" s="34" t="s">
        <v>117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B253E-E84D-4097-8BEA-375CC7C4DB09}">
  <dimension ref="A1:E54"/>
  <sheetViews>
    <sheetView showGridLines="0" tabSelected="1" topLeftCell="A24" workbookViewId="0">
      <selection activeCell="E37" sqref="E37"/>
    </sheetView>
  </sheetViews>
  <sheetFormatPr defaultRowHeight="14.4" x14ac:dyDescent="0.3"/>
  <cols>
    <col min="1" max="1" width="70.33203125" customWidth="1"/>
    <col min="2" max="2" width="20.33203125" customWidth="1"/>
    <col min="3" max="5" width="24.109375" customWidth="1"/>
  </cols>
  <sheetData>
    <row r="1" spans="1:3" ht="21" x14ac:dyDescent="0.4">
      <c r="A1" s="1" t="s">
        <v>0</v>
      </c>
    </row>
    <row r="2" spans="1:3" x14ac:dyDescent="0.3">
      <c r="A2" s="2" t="s">
        <v>1</v>
      </c>
    </row>
    <row r="4" spans="1:3" ht="15.6" x14ac:dyDescent="0.3">
      <c r="A4" s="3" t="s">
        <v>2</v>
      </c>
    </row>
    <row r="5" spans="1:3" x14ac:dyDescent="0.3">
      <c r="A5" s="4" t="s">
        <v>3</v>
      </c>
      <c r="B5" s="28">
        <v>0.13</v>
      </c>
    </row>
    <row r="6" spans="1:3" x14ac:dyDescent="0.3">
      <c r="A6" s="4" t="s">
        <v>4</v>
      </c>
      <c r="B6" s="29">
        <v>7.0000000000000007E-2</v>
      </c>
    </row>
    <row r="8" spans="1:3" x14ac:dyDescent="0.3">
      <c r="A8" s="4" t="s">
        <v>5</v>
      </c>
      <c r="B8" s="5">
        <f>1+B5</f>
        <v>1.1299999999999999</v>
      </c>
    </row>
    <row r="9" spans="1:3" x14ac:dyDescent="0.3">
      <c r="A9" s="4" t="s">
        <v>6</v>
      </c>
      <c r="B9" s="5">
        <f>1+B6</f>
        <v>1.07</v>
      </c>
    </row>
    <row r="10" spans="1:3" ht="17.399999999999999" x14ac:dyDescent="0.3">
      <c r="A10" s="6" t="s">
        <v>7</v>
      </c>
      <c r="B10" s="7">
        <f>B8/B9-1</f>
        <v>5.6074766355139971E-2</v>
      </c>
      <c r="C10" s="8" t="s">
        <v>8</v>
      </c>
    </row>
    <row r="11" spans="1:3" x14ac:dyDescent="0.3">
      <c r="A11" s="4" t="s">
        <v>9</v>
      </c>
      <c r="B11" s="6" t="str">
        <f>IF(B6&gt;B5,"Deflação implícita: verifique os dados ou o cenário","OK — implícita positiva")</f>
        <v>OK — implícita positiva</v>
      </c>
    </row>
    <row r="13" spans="1:3" x14ac:dyDescent="0.3">
      <c r="A13" s="9" t="s">
        <v>10</v>
      </c>
      <c r="B13" s="10"/>
      <c r="C13" s="10"/>
    </row>
    <row r="14" spans="1:3" x14ac:dyDescent="0.3">
      <c r="A14" s="11" t="s">
        <v>11</v>
      </c>
      <c r="B14" s="12">
        <f>B5-B6</f>
        <v>0.06</v>
      </c>
      <c r="C14" s="10"/>
    </row>
    <row r="15" spans="1:3" x14ac:dyDescent="0.3">
      <c r="A15" s="11" t="s">
        <v>12</v>
      </c>
      <c r="B15" s="13">
        <f>(B14-B10)*10000</f>
        <v>39.252336448600268</v>
      </c>
      <c r="C15" s="14" t="s">
        <v>13</v>
      </c>
    </row>
    <row r="17" spans="1:5" ht="15.6" x14ac:dyDescent="0.3">
      <c r="A17" s="3" t="s">
        <v>14</v>
      </c>
    </row>
    <row r="18" spans="1:5" x14ac:dyDescent="0.3">
      <c r="A18" s="4" t="s">
        <v>15</v>
      </c>
      <c r="B18" s="30">
        <v>4400</v>
      </c>
    </row>
    <row r="19" spans="1:5" x14ac:dyDescent="0.3">
      <c r="A19" s="4" t="s">
        <v>16</v>
      </c>
      <c r="B19" s="28">
        <v>7.0000000000000007E-2</v>
      </c>
    </row>
    <row r="20" spans="1:5" x14ac:dyDescent="0.3">
      <c r="A20" s="4" t="s">
        <v>17</v>
      </c>
      <c r="B20" s="29">
        <v>0.06</v>
      </c>
    </row>
    <row r="21" spans="1:5" x14ac:dyDescent="0.3">
      <c r="A21" s="4" t="s">
        <v>18</v>
      </c>
      <c r="B21" s="15">
        <f>(1+B20)^0.5-1</f>
        <v>2.9563014098699991E-2</v>
      </c>
    </row>
    <row r="23" spans="1:5" x14ac:dyDescent="0.3">
      <c r="A23" s="16" t="s">
        <v>19</v>
      </c>
      <c r="B23" s="16" t="s">
        <v>20</v>
      </c>
      <c r="C23" s="16" t="s">
        <v>21</v>
      </c>
      <c r="D23" s="16" t="s">
        <v>22</v>
      </c>
      <c r="E23" s="16" t="s">
        <v>23</v>
      </c>
    </row>
    <row r="24" spans="1:5" x14ac:dyDescent="0.3">
      <c r="A24" s="4" t="s">
        <v>24</v>
      </c>
      <c r="B24" s="17">
        <f>$B$21*100</f>
        <v>2.9563014098699991</v>
      </c>
      <c r="C24" s="31">
        <v>126</v>
      </c>
      <c r="D24" s="5">
        <f>(1+$B$19)^(C24/252)</f>
        <v>1.03440804327886</v>
      </c>
      <c r="E24" s="5">
        <f>B24/D24</f>
        <v>2.8579644455384683</v>
      </c>
    </row>
    <row r="25" spans="1:5" x14ac:dyDescent="0.3">
      <c r="A25" s="4" t="s">
        <v>25</v>
      </c>
      <c r="B25" s="17">
        <f>$B$21*100</f>
        <v>2.9563014098699991</v>
      </c>
      <c r="C25" s="31">
        <v>252</v>
      </c>
      <c r="D25" s="5">
        <f>(1+$B$19)^(C25/252)</f>
        <v>1.07</v>
      </c>
      <c r="E25" s="5">
        <f>B25/D25</f>
        <v>2.7628985138971953</v>
      </c>
    </row>
    <row r="26" spans="1:5" x14ac:dyDescent="0.3">
      <c r="A26" s="4" t="s">
        <v>26</v>
      </c>
      <c r="B26" s="17">
        <f>$B$21*100</f>
        <v>2.9563014098699991</v>
      </c>
      <c r="C26" s="31">
        <v>378</v>
      </c>
      <c r="D26" s="5">
        <f>(1+$B$19)^(C26/252)</f>
        <v>1.1068166063083804</v>
      </c>
      <c r="E26" s="5">
        <f>B26/D26</f>
        <v>2.6709948089144557</v>
      </c>
    </row>
    <row r="27" spans="1:5" x14ac:dyDescent="0.3">
      <c r="A27" s="4" t="s">
        <v>27</v>
      </c>
      <c r="B27" s="17">
        <f>$B$21*100+100</f>
        <v>102.95630140986999</v>
      </c>
      <c r="C27" s="32">
        <v>504</v>
      </c>
      <c r="D27" s="5">
        <f>(1+$B$19)^(C27/252)</f>
        <v>1.1449</v>
      </c>
      <c r="E27" s="5">
        <f>B27/D27</f>
        <v>89.926020971150308</v>
      </c>
    </row>
    <row r="28" spans="1:5" x14ac:dyDescent="0.3">
      <c r="A28" s="18" t="s">
        <v>28</v>
      </c>
      <c r="E28" s="19">
        <f>SUM(E24:E27)</f>
        <v>98.217878739500435</v>
      </c>
    </row>
    <row r="30" spans="1:5" ht="17.399999999999999" x14ac:dyDescent="0.3">
      <c r="A30" s="6" t="s">
        <v>29</v>
      </c>
      <c r="B30" s="20">
        <f>TRUNC(E28,4)</f>
        <v>98.217799999999997</v>
      </c>
      <c r="C30" s="8" t="str">
        <f>"← o truncamento descarta "&amp;TEXT(E28-B30,"0,00000000")&amp;" de cotação (Σ PV cheia)"</f>
        <v>← o truncamento descarta 0,00007874 de cotação (Σ PV cheia)</v>
      </c>
    </row>
    <row r="31" spans="1:5" ht="17.399999999999999" x14ac:dyDescent="0.3">
      <c r="A31" s="6" t="s">
        <v>30</v>
      </c>
      <c r="B31" s="21">
        <f>B30/100*B18</f>
        <v>4321.5832</v>
      </c>
      <c r="C31" s="8" t="str">
        <f>"memória (6 casas): "&amp;TEXT(B31,"#.##0,000000")</f>
        <v>memória (6 casas): 4.321,583200</v>
      </c>
    </row>
    <row r="32" spans="1:5" x14ac:dyDescent="0.3">
      <c r="A32" s="22" t="s">
        <v>31</v>
      </c>
    </row>
    <row r="34" spans="1:3" x14ac:dyDescent="0.3">
      <c r="A34" s="6" t="s">
        <v>32</v>
      </c>
    </row>
    <row r="35" spans="1:3" x14ac:dyDescent="0.3">
      <c r="A35" s="18" t="s">
        <v>33</v>
      </c>
      <c r="B35" s="29">
        <v>5.0000000000000001E-3</v>
      </c>
    </row>
    <row r="36" spans="1:3" x14ac:dyDescent="0.3">
      <c r="A36" s="4" t="s">
        <v>34</v>
      </c>
      <c r="B36" s="23">
        <f>B18*(1+B35)</f>
        <v>4421.9999999999991</v>
      </c>
    </row>
    <row r="37" spans="1:3" x14ac:dyDescent="0.3">
      <c r="A37" s="4" t="s">
        <v>35</v>
      </c>
      <c r="B37" s="17">
        <f>B30</f>
        <v>98.217799999999997</v>
      </c>
    </row>
    <row r="38" spans="1:3" ht="17.399999999999999" x14ac:dyDescent="0.3">
      <c r="A38" s="6" t="s">
        <v>36</v>
      </c>
      <c r="B38" s="21">
        <f>B37/100*B36</f>
        <v>4343.1911159999991</v>
      </c>
      <c r="C38" s="8" t="str">
        <f>"variação do PU: "&amp;TEXT(B38/B31-1,"0,00%")&amp;" · variação da cotação: "&amp;TEXT(B37/B30-1,"0,00%")</f>
        <v>variação do PU: 0,50% · variação da cotação: 0,00%</v>
      </c>
    </row>
    <row r="39" spans="1:3" x14ac:dyDescent="0.3">
      <c r="A39" s="22" t="s">
        <v>37</v>
      </c>
    </row>
    <row r="41" spans="1:3" ht="15.6" x14ac:dyDescent="0.3">
      <c r="A41" s="3" t="s">
        <v>38</v>
      </c>
    </row>
    <row r="42" spans="1:3" x14ac:dyDescent="0.3">
      <c r="A42" s="4" t="s">
        <v>39</v>
      </c>
      <c r="B42" s="28">
        <v>0.14299999999999999</v>
      </c>
    </row>
    <row r="43" spans="1:3" x14ac:dyDescent="0.3">
      <c r="A43" s="4" t="s">
        <v>40</v>
      </c>
      <c r="B43" s="28">
        <v>7.1999999999999995E-2</v>
      </c>
    </row>
    <row r="44" spans="1:3" x14ac:dyDescent="0.3">
      <c r="A44" s="4" t="s">
        <v>41</v>
      </c>
      <c r="B44" s="28">
        <v>0.04</v>
      </c>
    </row>
    <row r="45" spans="1:3" x14ac:dyDescent="0.3">
      <c r="A45" s="4" t="s">
        <v>42</v>
      </c>
      <c r="B45" s="29">
        <v>0.03</v>
      </c>
    </row>
    <row r="47" spans="1:3" ht="17.399999999999999" x14ac:dyDescent="0.3">
      <c r="A47" s="6" t="s">
        <v>43</v>
      </c>
      <c r="B47" s="7">
        <f>(1+B42)/(1+B43)-1</f>
        <v>6.6231343283581934E-2</v>
      </c>
    </row>
    <row r="48" spans="1:3" ht="17.399999999999999" x14ac:dyDescent="0.3">
      <c r="A48" s="6" t="s">
        <v>44</v>
      </c>
      <c r="B48" s="24">
        <f>(B47-B44)*100</f>
        <v>2.6231343283581934</v>
      </c>
    </row>
    <row r="49" spans="1:5" ht="17.399999999999999" x14ac:dyDescent="0.3">
      <c r="A49" s="6" t="s">
        <v>45</v>
      </c>
      <c r="B49" s="24">
        <f>(B44-B45)*100</f>
        <v>1.0000000000000002</v>
      </c>
    </row>
    <row r="50" spans="1:5" x14ac:dyDescent="0.3">
      <c r="A50" s="18" t="s">
        <v>46</v>
      </c>
      <c r="B50" s="9" t="str">
        <f>IF(AND(B49&gt;0.25,B48&gt;1),"Dupla deterioração: expectativas desancoradas E mercado cobrando prêmio — o fenômeno fiscal nas duas janelas.",IF(AND(ABS(B49)&lt;=0.25,B48&gt;1),"Expectativas ancoradas; o excesso é prêmio de risco/liquidez.",IF(AND(ABS(B49)&lt;=0.25,ABS(B48)&lt;=0.25),"Breakeven colado na meta: credibilidade plena.","Configuração intermediária: avalie prêmio e desancoragem separadamente.")))</f>
        <v>Dupla deterioração: expectativas desancoradas E mercado cobrando prêmio — o fenômeno fiscal nas duas janelas.</v>
      </c>
    </row>
    <row r="52" spans="1:5" x14ac:dyDescent="0.3">
      <c r="A52" s="6" t="s">
        <v>47</v>
      </c>
    </row>
    <row r="53" spans="1:5" x14ac:dyDescent="0.3">
      <c r="A53" s="18" t="s">
        <v>48</v>
      </c>
      <c r="B53" s="25" t="s">
        <v>49</v>
      </c>
      <c r="C53" s="25" t="s">
        <v>50</v>
      </c>
      <c r="D53" s="25" t="s">
        <v>51</v>
      </c>
      <c r="E53" s="25" t="s">
        <v>52</v>
      </c>
    </row>
    <row r="54" spans="1:5" x14ac:dyDescent="0.3">
      <c r="A54" s="4" t="s">
        <v>53</v>
      </c>
      <c r="B54" s="26">
        <f>B45*100</f>
        <v>3</v>
      </c>
      <c r="C54" s="26">
        <f>B49</f>
        <v>1.0000000000000002</v>
      </c>
      <c r="D54" s="26">
        <f>B48</f>
        <v>2.6231343283581934</v>
      </c>
      <c r="E54" s="27">
        <f>SUM(B54:D54)</f>
        <v>6.6231343283581934</v>
      </c>
    </row>
  </sheetData>
  <sheetProtection sheet="1" objects="1" scenarios="1"/>
  <dataValidations count="4">
    <dataValidation type="decimal" allowBlank="1" showInputMessage="1" showErrorMessage="1" errorTitle="Taxa fora do intervalo" error="Informe uma taxa entre −5% e 100%." sqref="B42:B45 B19:B20 B5:B6" xr:uid="{4865C9C4-92BE-416B-BB9E-0E72A7DCC692}">
      <formula1>-0.05</formula1>
      <formula2>1</formula2>
    </dataValidation>
    <dataValidation type="decimal" operator="greaterThan" allowBlank="1" showInputMessage="1" showErrorMessage="1" errorTitle="VNA inválido" error="O VNA deve ser positivo." sqref="B18" xr:uid="{544BB259-FC83-4CF2-8231-B023E2CEB45D}">
      <formula1>0</formula1>
    </dataValidation>
    <dataValidation type="whole" allowBlank="1" showInputMessage="1" showErrorMessage="1" errorTitle="du inválido" error="du deve ser um inteiro entre 1 e 10.000." sqref="C24:C27" xr:uid="{3ED99479-DF85-4FF7-B77B-CF597ACBAA23}">
      <formula1>1</formula1>
      <formula2>10000</formula2>
    </dataValidation>
    <dataValidation type="decimal" allowBlank="1" showInputMessage="1" showErrorMessage="1" errorTitle="IPCA inválido" error="Informe uma variação mensal entre −10% e 20%." sqref="B35" xr:uid="{CC62E322-37C5-4CC1-A351-DB7485E8154D}">
      <formula1>-0.1</formula1>
      <formula2>0.2</formula2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651FF-1D24-41F4-B03B-962F44480233}">
  <dimension ref="A1:M23"/>
  <sheetViews>
    <sheetView showGridLines="0" workbookViewId="0">
      <selection activeCell="C9" sqref="C9"/>
    </sheetView>
  </sheetViews>
  <sheetFormatPr defaultRowHeight="14.4" x14ac:dyDescent="0.3"/>
  <cols>
    <col min="1" max="1" width="11.109375" customWidth="1"/>
    <col min="2" max="2" width="87" customWidth="1"/>
    <col min="3" max="3" width="18.5546875" customWidth="1"/>
    <col min="4" max="4" width="24.109375" customWidth="1"/>
    <col min="5" max="5" width="16.6640625" customWidth="1"/>
    <col min="6" max="6" width="59.21875" customWidth="1"/>
    <col min="7" max="7" width="14.77734375" customWidth="1"/>
    <col min="9" max="9" width="31.44140625" customWidth="1"/>
    <col min="10" max="13" width="16.6640625" customWidth="1"/>
  </cols>
  <sheetData>
    <row r="1" spans="1:10" ht="21" x14ac:dyDescent="0.4">
      <c r="A1" s="1" t="s">
        <v>68</v>
      </c>
    </row>
    <row r="2" spans="1:10" x14ac:dyDescent="0.3">
      <c r="A2" s="2" t="s">
        <v>69</v>
      </c>
    </row>
    <row r="4" spans="1:10" x14ac:dyDescent="0.3">
      <c r="A4" s="16" t="s">
        <v>70</v>
      </c>
      <c r="B4" s="16" t="s">
        <v>71</v>
      </c>
      <c r="C4" s="16" t="s">
        <v>72</v>
      </c>
      <c r="D4" s="16" t="s">
        <v>73</v>
      </c>
      <c r="E4" s="16" t="s">
        <v>74</v>
      </c>
      <c r="F4" s="16" t="s">
        <v>75</v>
      </c>
      <c r="G4" s="16" t="s">
        <v>76</v>
      </c>
      <c r="I4" s="6" t="s">
        <v>54</v>
      </c>
    </row>
    <row r="5" spans="1:10" ht="34.049999999999997" customHeight="1" x14ac:dyDescent="0.3">
      <c r="A5" s="33" t="s">
        <v>77</v>
      </c>
      <c r="B5" s="34" t="s">
        <v>78</v>
      </c>
      <c r="C5" s="50"/>
      <c r="D5" s="35">
        <f>(1+J5)/(1+J6)-1</f>
        <v>5.6074766355139971E-2</v>
      </c>
      <c r="E5" s="36" t="str">
        <f t="shared" ref="E5:E14" si="0">IF(ISBLANK(C5),"",IF(ABS(C5-D5)&lt;=G5+0.0000001,"✔ Correto","✘ Revise"))</f>
        <v/>
      </c>
      <c r="F5" s="34" t="s">
        <v>79</v>
      </c>
      <c r="G5" s="37">
        <v>2.9999999999999997E-4</v>
      </c>
      <c r="I5" s="4" t="s">
        <v>55</v>
      </c>
      <c r="J5" s="38">
        <v>0.13</v>
      </c>
    </row>
    <row r="6" spans="1:10" ht="34.049999999999997" customHeight="1" x14ac:dyDescent="0.3">
      <c r="A6" s="33" t="s">
        <v>80</v>
      </c>
      <c r="B6" s="34" t="s">
        <v>81</v>
      </c>
      <c r="C6" s="51"/>
      <c r="D6" s="39">
        <v>1</v>
      </c>
      <c r="E6" s="36" t="str">
        <f t="shared" si="0"/>
        <v/>
      </c>
      <c r="F6" s="34" t="str">
        <f>"Opção 1 — subtração simples ignora a composição; o correto é "&amp;TEXT(D5,"0,00%")&amp;" (≈ 39 bps de diferença)."</f>
        <v>Opção 1 — subtração simples ignora a composição; o correto é 5,61% (≈ 39 bps de diferença).</v>
      </c>
      <c r="G6" s="39">
        <v>0</v>
      </c>
      <c r="I6" s="4" t="s">
        <v>56</v>
      </c>
      <c r="J6" s="38">
        <v>7.0000000000000007E-2</v>
      </c>
    </row>
    <row r="7" spans="1:10" ht="34.049999999999997" customHeight="1" x14ac:dyDescent="0.3">
      <c r="A7" s="33" t="s">
        <v>82</v>
      </c>
      <c r="B7" s="34" t="s">
        <v>83</v>
      </c>
      <c r="C7" s="50"/>
      <c r="D7" s="35">
        <f>(1+J7)/(1+J8)-1</f>
        <v>6.6231343283581934E-2</v>
      </c>
      <c r="E7" s="36" t="str">
        <f t="shared" si="0"/>
        <v/>
      </c>
      <c r="F7" s="40"/>
      <c r="G7" s="37">
        <v>2.9999999999999997E-4</v>
      </c>
      <c r="I7" s="4" t="s">
        <v>57</v>
      </c>
      <c r="J7" s="38">
        <v>0.14299999999999999</v>
      </c>
    </row>
    <row r="8" spans="1:10" ht="34.049999999999997" customHeight="1" x14ac:dyDescent="0.3">
      <c r="A8" s="33" t="s">
        <v>82</v>
      </c>
      <c r="B8" s="34" t="s">
        <v>84</v>
      </c>
      <c r="C8" s="52"/>
      <c r="D8" s="41">
        <f>(D7-J9)*100</f>
        <v>2.6231343283581934</v>
      </c>
      <c r="E8" s="36" t="str">
        <f t="shared" si="0"/>
        <v/>
      </c>
      <c r="F8" s="40"/>
      <c r="G8" s="42">
        <v>0.03</v>
      </c>
      <c r="I8" s="4" t="s">
        <v>58</v>
      </c>
      <c r="J8" s="38">
        <v>7.1999999999999995E-2</v>
      </c>
    </row>
    <row r="9" spans="1:10" ht="34.049999999999997" customHeight="1" x14ac:dyDescent="0.3">
      <c r="A9" s="33" t="s">
        <v>82</v>
      </c>
      <c r="B9" s="34" t="s">
        <v>85</v>
      </c>
      <c r="C9" s="52"/>
      <c r="D9" s="41">
        <f>(J9-J10)*100</f>
        <v>1.0000000000000002</v>
      </c>
      <c r="E9" s="36" t="str">
        <f t="shared" si="0"/>
        <v/>
      </c>
      <c r="F9" s="40"/>
      <c r="G9" s="42">
        <v>0.03</v>
      </c>
      <c r="I9" s="4" t="s">
        <v>59</v>
      </c>
      <c r="J9" s="38">
        <v>0.04</v>
      </c>
    </row>
    <row r="10" spans="1:10" ht="34.049999999999997" customHeight="1" x14ac:dyDescent="0.3">
      <c r="A10" s="33" t="s">
        <v>82</v>
      </c>
      <c r="B10" s="34" t="s">
        <v>86</v>
      </c>
      <c r="C10" s="51"/>
      <c r="D10" s="39">
        <v>1</v>
      </c>
      <c r="E10" s="36" t="str">
        <f t="shared" si="0"/>
        <v/>
      </c>
      <c r="F10" s="34" t="s">
        <v>87</v>
      </c>
      <c r="G10" s="39">
        <v>0</v>
      </c>
      <c r="I10" s="4" t="s">
        <v>60</v>
      </c>
      <c r="J10" s="38">
        <v>0.03</v>
      </c>
    </row>
    <row r="11" spans="1:10" ht="34.049999999999997" customHeight="1" x14ac:dyDescent="0.3">
      <c r="A11" s="33" t="s">
        <v>88</v>
      </c>
      <c r="B11" s="34" t="s">
        <v>89</v>
      </c>
      <c r="C11" s="53"/>
      <c r="D11" s="43">
        <f>J22</f>
        <v>98.217799999999997</v>
      </c>
      <c r="E11" s="36" t="str">
        <f t="shared" si="0"/>
        <v/>
      </c>
      <c r="F11" s="34" t="s">
        <v>90</v>
      </c>
      <c r="G11" s="42">
        <v>0.03</v>
      </c>
      <c r="I11" s="4" t="s">
        <v>61</v>
      </c>
      <c r="J11" s="23">
        <v>4400</v>
      </c>
    </row>
    <row r="12" spans="1:10" ht="34.049999999999997" customHeight="1" x14ac:dyDescent="0.3">
      <c r="A12" s="33" t="s">
        <v>88</v>
      </c>
      <c r="B12" s="34" t="s">
        <v>91</v>
      </c>
      <c r="C12" s="54"/>
      <c r="D12" s="44">
        <f>J23</f>
        <v>4321.5832</v>
      </c>
      <c r="E12" s="36" t="str">
        <f t="shared" si="0"/>
        <v/>
      </c>
      <c r="F12" s="40"/>
      <c r="G12" s="42">
        <v>0.5</v>
      </c>
      <c r="I12" s="4" t="s">
        <v>62</v>
      </c>
      <c r="J12" s="38">
        <v>7.0000000000000007E-2</v>
      </c>
    </row>
    <row r="13" spans="1:10" ht="34.049999999999997" customHeight="1" x14ac:dyDescent="0.3">
      <c r="A13" s="33" t="s">
        <v>88</v>
      </c>
      <c r="B13" s="34" t="s">
        <v>92</v>
      </c>
      <c r="C13" s="51"/>
      <c r="D13" s="39">
        <v>2</v>
      </c>
      <c r="E13" s="36" t="str">
        <f t="shared" si="0"/>
        <v/>
      </c>
      <c r="F13" s="34" t="s">
        <v>93</v>
      </c>
      <c r="G13" s="39">
        <v>0</v>
      </c>
      <c r="I13" s="4" t="s">
        <v>63</v>
      </c>
      <c r="J13" s="38">
        <v>0.06</v>
      </c>
    </row>
    <row r="14" spans="1:10" ht="34.049999999999997" customHeight="1" x14ac:dyDescent="0.3">
      <c r="A14" s="33" t="s">
        <v>94</v>
      </c>
      <c r="B14" s="34" t="s">
        <v>95</v>
      </c>
      <c r="C14" s="55"/>
      <c r="D14" s="39">
        <v>1</v>
      </c>
      <c r="E14" s="36" t="str">
        <f t="shared" si="0"/>
        <v/>
      </c>
      <c r="F14" s="34" t="s">
        <v>96</v>
      </c>
      <c r="G14" s="39">
        <v>0</v>
      </c>
    </row>
    <row r="16" spans="1:10" x14ac:dyDescent="0.3">
      <c r="I16" s="6" t="s">
        <v>64</v>
      </c>
    </row>
    <row r="17" spans="9:13" x14ac:dyDescent="0.3">
      <c r="I17" s="16" t="s">
        <v>19</v>
      </c>
      <c r="J17" s="16" t="s">
        <v>20</v>
      </c>
      <c r="K17" s="16" t="s">
        <v>21</v>
      </c>
      <c r="L17" s="16" t="s">
        <v>65</v>
      </c>
      <c r="M17" s="16" t="s">
        <v>23</v>
      </c>
    </row>
    <row r="18" spans="9:13" x14ac:dyDescent="0.3">
      <c r="I18" t="s">
        <v>24</v>
      </c>
      <c r="J18" s="45">
        <f>((1+$J$13)^0.5-1)*100</f>
        <v>2.9563014098699991</v>
      </c>
      <c r="K18" s="46">
        <v>126</v>
      </c>
      <c r="L18" s="47">
        <f>(1+$J$12)^(K18/252)</f>
        <v>1.03440804327886</v>
      </c>
      <c r="M18" s="47">
        <f>J18/L18</f>
        <v>2.8579644455384683</v>
      </c>
    </row>
    <row r="19" spans="9:13" x14ac:dyDescent="0.3">
      <c r="I19" t="s">
        <v>25</v>
      </c>
      <c r="J19" s="45">
        <f>((1+$J$13)^0.5-1)*100</f>
        <v>2.9563014098699991</v>
      </c>
      <c r="K19" s="46">
        <v>252</v>
      </c>
      <c r="L19" s="47">
        <f>(1+$J$12)^(K19/252)</f>
        <v>1.07</v>
      </c>
      <c r="M19" s="47">
        <f>J19/L19</f>
        <v>2.7628985138971953</v>
      </c>
    </row>
    <row r="20" spans="9:13" x14ac:dyDescent="0.3">
      <c r="I20" t="s">
        <v>26</v>
      </c>
      <c r="J20" s="45">
        <f>((1+$J$13)^0.5-1)*100</f>
        <v>2.9563014098699991</v>
      </c>
      <c r="K20" s="46">
        <v>378</v>
      </c>
      <c r="L20" s="47">
        <f>(1+$J$12)^(K20/252)</f>
        <v>1.1068166063083804</v>
      </c>
      <c r="M20" s="47">
        <f>J20/L20</f>
        <v>2.6709948089144557</v>
      </c>
    </row>
    <row r="21" spans="9:13" x14ac:dyDescent="0.3">
      <c r="I21" t="s">
        <v>27</v>
      </c>
      <c r="J21" s="45">
        <f>((1+$J$13)^0.5-1)*100+100</f>
        <v>102.95630140986999</v>
      </c>
      <c r="K21" s="46">
        <v>504</v>
      </c>
      <c r="L21" s="47">
        <f>(1+$J$12)^(K21/252)</f>
        <v>1.1449</v>
      </c>
      <c r="M21" s="47">
        <f>J21/L21</f>
        <v>89.926020971150308</v>
      </c>
    </row>
    <row r="22" spans="9:13" x14ac:dyDescent="0.3">
      <c r="I22" s="6" t="s">
        <v>66</v>
      </c>
      <c r="J22" s="48">
        <f>TRUNC(SUM(M18:M21),4)</f>
        <v>98.217799999999997</v>
      </c>
    </row>
    <row r="23" spans="9:13" x14ac:dyDescent="0.3">
      <c r="I23" s="6" t="s">
        <v>67</v>
      </c>
      <c r="J23" s="49">
        <f>J22/100*J11</f>
        <v>4321.5832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B19F6-8A01-4ABB-8059-2F43A4FA2B9C}">
  <dimension ref="A1:A113"/>
  <sheetViews>
    <sheetView showGridLines="0" workbookViewId="0"/>
  </sheetViews>
  <sheetFormatPr defaultRowHeight="14.4" x14ac:dyDescent="0.3"/>
  <cols>
    <col min="1" max="1" width="166.6640625" customWidth="1"/>
  </cols>
  <sheetData>
    <row r="1" spans="1:1" ht="17.399999999999999" x14ac:dyDescent="0.3">
      <c r="A1" s="62" t="s">
        <v>118</v>
      </c>
    </row>
    <row r="2" spans="1:1" x14ac:dyDescent="0.3">
      <c r="A2" s="63" t="s">
        <v>119</v>
      </c>
    </row>
    <row r="3" spans="1:1" x14ac:dyDescent="0.3">
      <c r="A3" s="64" t="s">
        <v>120</v>
      </c>
    </row>
    <row r="4" spans="1:1" x14ac:dyDescent="0.3">
      <c r="A4" s="64" t="s">
        <v>121</v>
      </c>
    </row>
    <row r="5" spans="1:1" x14ac:dyDescent="0.3">
      <c r="A5" s="64" t="s">
        <v>120</v>
      </c>
    </row>
    <row r="6" spans="1:1" x14ac:dyDescent="0.3">
      <c r="A6" s="64" t="s">
        <v>122</v>
      </c>
    </row>
    <row r="7" spans="1:1" x14ac:dyDescent="0.3">
      <c r="A7" s="64" t="s">
        <v>120</v>
      </c>
    </row>
    <row r="8" spans="1:1" x14ac:dyDescent="0.3">
      <c r="A8" s="64" t="s">
        <v>123</v>
      </c>
    </row>
    <row r="9" spans="1:1" x14ac:dyDescent="0.3">
      <c r="A9" s="64" t="s">
        <v>120</v>
      </c>
    </row>
    <row r="10" spans="1:1" x14ac:dyDescent="0.3">
      <c r="A10" s="64" t="s">
        <v>124</v>
      </c>
    </row>
    <row r="11" spans="1:1" x14ac:dyDescent="0.3">
      <c r="A11" s="64" t="s">
        <v>125</v>
      </c>
    </row>
    <row r="12" spans="1:1" x14ac:dyDescent="0.3">
      <c r="A12" s="64" t="s">
        <v>126</v>
      </c>
    </row>
    <row r="13" spans="1:1" x14ac:dyDescent="0.3">
      <c r="A13" s="64" t="s">
        <v>127</v>
      </c>
    </row>
    <row r="14" spans="1:1" x14ac:dyDescent="0.3">
      <c r="A14" s="64" t="s">
        <v>120</v>
      </c>
    </row>
    <row r="15" spans="1:1" x14ac:dyDescent="0.3">
      <c r="A15" s="64" t="s">
        <v>128</v>
      </c>
    </row>
    <row r="16" spans="1:1" x14ac:dyDescent="0.3">
      <c r="A16" s="64" t="s">
        <v>120</v>
      </c>
    </row>
    <row r="17" spans="1:1" x14ac:dyDescent="0.3">
      <c r="A17" s="64" t="s">
        <v>129</v>
      </c>
    </row>
    <row r="18" spans="1:1" x14ac:dyDescent="0.3">
      <c r="A18" s="64" t="s">
        <v>120</v>
      </c>
    </row>
    <row r="19" spans="1:1" x14ac:dyDescent="0.3">
      <c r="A19" s="64" t="s">
        <v>130</v>
      </c>
    </row>
    <row r="20" spans="1:1" x14ac:dyDescent="0.3">
      <c r="A20" s="64" t="s">
        <v>120</v>
      </c>
    </row>
    <row r="21" spans="1:1" x14ac:dyDescent="0.3">
      <c r="A21" s="64" t="s">
        <v>131</v>
      </c>
    </row>
    <row r="22" spans="1:1" x14ac:dyDescent="0.3">
      <c r="A22" s="64" t="s">
        <v>120</v>
      </c>
    </row>
    <row r="23" spans="1:1" x14ac:dyDescent="0.3">
      <c r="A23" s="64" t="s">
        <v>132</v>
      </c>
    </row>
    <row r="24" spans="1:1" x14ac:dyDescent="0.3">
      <c r="A24" s="64" t="s">
        <v>120</v>
      </c>
    </row>
    <row r="25" spans="1:1" x14ac:dyDescent="0.3">
      <c r="A25" s="64" t="s">
        <v>133</v>
      </c>
    </row>
    <row r="26" spans="1:1" x14ac:dyDescent="0.3">
      <c r="A26" s="64" t="s">
        <v>120</v>
      </c>
    </row>
    <row r="27" spans="1:1" x14ac:dyDescent="0.3">
      <c r="A27" s="64" t="s">
        <v>134</v>
      </c>
    </row>
    <row r="28" spans="1:1" x14ac:dyDescent="0.3">
      <c r="A28" s="64" t="s">
        <v>120</v>
      </c>
    </row>
    <row r="29" spans="1:1" x14ac:dyDescent="0.3">
      <c r="A29" s="64" t="s">
        <v>135</v>
      </c>
    </row>
    <row r="30" spans="1:1" x14ac:dyDescent="0.3">
      <c r="A30" s="64" t="s">
        <v>136</v>
      </c>
    </row>
    <row r="31" spans="1:1" x14ac:dyDescent="0.3">
      <c r="A31" s="64" t="s">
        <v>137</v>
      </c>
    </row>
    <row r="32" spans="1:1" x14ac:dyDescent="0.3">
      <c r="A32" s="64" t="s">
        <v>138</v>
      </c>
    </row>
    <row r="33" spans="1:1" x14ac:dyDescent="0.3">
      <c r="A33" s="64" t="s">
        <v>139</v>
      </c>
    </row>
    <row r="34" spans="1:1" x14ac:dyDescent="0.3">
      <c r="A34" s="64" t="s">
        <v>140</v>
      </c>
    </row>
    <row r="35" spans="1:1" x14ac:dyDescent="0.3">
      <c r="A35" s="64" t="s">
        <v>141</v>
      </c>
    </row>
    <row r="36" spans="1:1" x14ac:dyDescent="0.3">
      <c r="A36" s="64" t="s">
        <v>120</v>
      </c>
    </row>
    <row r="37" spans="1:1" x14ac:dyDescent="0.3">
      <c r="A37" s="64" t="s">
        <v>142</v>
      </c>
    </row>
    <row r="38" spans="1:1" x14ac:dyDescent="0.3">
      <c r="A38" s="64" t="s">
        <v>120</v>
      </c>
    </row>
    <row r="39" spans="1:1" x14ac:dyDescent="0.3">
      <c r="A39" s="64" t="s">
        <v>143</v>
      </c>
    </row>
    <row r="40" spans="1:1" x14ac:dyDescent="0.3">
      <c r="A40" s="64" t="s">
        <v>144</v>
      </c>
    </row>
    <row r="41" spans="1:1" x14ac:dyDescent="0.3">
      <c r="A41" s="64" t="s">
        <v>145</v>
      </c>
    </row>
    <row r="42" spans="1:1" x14ac:dyDescent="0.3">
      <c r="A42" s="64" t="s">
        <v>146</v>
      </c>
    </row>
    <row r="43" spans="1:1" x14ac:dyDescent="0.3">
      <c r="A43" s="64" t="s">
        <v>147</v>
      </c>
    </row>
    <row r="44" spans="1:1" x14ac:dyDescent="0.3">
      <c r="A44" s="64" t="s">
        <v>120</v>
      </c>
    </row>
    <row r="45" spans="1:1" x14ac:dyDescent="0.3">
      <c r="A45" s="64" t="s">
        <v>148</v>
      </c>
    </row>
    <row r="46" spans="1:1" x14ac:dyDescent="0.3">
      <c r="A46" s="64" t="s">
        <v>149</v>
      </c>
    </row>
    <row r="47" spans="1:1" x14ac:dyDescent="0.3">
      <c r="A47" s="64" t="s">
        <v>150</v>
      </c>
    </row>
    <row r="48" spans="1:1" x14ac:dyDescent="0.3">
      <c r="A48" s="64" t="s">
        <v>120</v>
      </c>
    </row>
    <row r="49" spans="1:1" x14ac:dyDescent="0.3">
      <c r="A49" s="64" t="s">
        <v>151</v>
      </c>
    </row>
    <row r="50" spans="1:1" x14ac:dyDescent="0.3">
      <c r="A50" s="64" t="s">
        <v>152</v>
      </c>
    </row>
    <row r="51" spans="1:1" x14ac:dyDescent="0.3">
      <c r="A51" s="64" t="s">
        <v>120</v>
      </c>
    </row>
    <row r="52" spans="1:1" x14ac:dyDescent="0.3">
      <c r="A52" s="64" t="s">
        <v>153</v>
      </c>
    </row>
    <row r="53" spans="1:1" x14ac:dyDescent="0.3">
      <c r="A53" s="64" t="s">
        <v>144</v>
      </c>
    </row>
    <row r="54" spans="1:1" x14ac:dyDescent="0.3">
      <c r="A54" s="64" t="s">
        <v>145</v>
      </c>
    </row>
    <row r="55" spans="1:1" x14ac:dyDescent="0.3">
      <c r="A55" s="64" t="s">
        <v>154</v>
      </c>
    </row>
    <row r="56" spans="1:1" x14ac:dyDescent="0.3">
      <c r="A56" s="64" t="s">
        <v>155</v>
      </c>
    </row>
    <row r="57" spans="1:1" x14ac:dyDescent="0.3">
      <c r="A57" s="64" t="s">
        <v>156</v>
      </c>
    </row>
    <row r="58" spans="1:1" x14ac:dyDescent="0.3">
      <c r="A58" s="64" t="s">
        <v>120</v>
      </c>
    </row>
    <row r="59" spans="1:1" x14ac:dyDescent="0.3">
      <c r="A59" s="64" t="s">
        <v>157</v>
      </c>
    </row>
    <row r="60" spans="1:1" x14ac:dyDescent="0.3">
      <c r="A60" s="64" t="s">
        <v>158</v>
      </c>
    </row>
    <row r="61" spans="1:1" x14ac:dyDescent="0.3">
      <c r="A61" s="64" t="s">
        <v>159</v>
      </c>
    </row>
    <row r="62" spans="1:1" x14ac:dyDescent="0.3">
      <c r="A62" s="64" t="s">
        <v>160</v>
      </c>
    </row>
    <row r="63" spans="1:1" x14ac:dyDescent="0.3">
      <c r="A63" s="64" t="s">
        <v>161</v>
      </c>
    </row>
    <row r="64" spans="1:1" x14ac:dyDescent="0.3">
      <c r="A64" s="64" t="s">
        <v>162</v>
      </c>
    </row>
    <row r="65" spans="1:1" x14ac:dyDescent="0.3">
      <c r="A65" s="64" t="s">
        <v>163</v>
      </c>
    </row>
    <row r="66" spans="1:1" x14ac:dyDescent="0.3">
      <c r="A66" s="64" t="s">
        <v>120</v>
      </c>
    </row>
    <row r="67" spans="1:1" x14ac:dyDescent="0.3">
      <c r="A67" s="64" t="s">
        <v>164</v>
      </c>
    </row>
    <row r="68" spans="1:1" x14ac:dyDescent="0.3">
      <c r="A68" s="64" t="s">
        <v>165</v>
      </c>
    </row>
    <row r="69" spans="1:1" x14ac:dyDescent="0.3">
      <c r="A69" s="64" t="s">
        <v>166</v>
      </c>
    </row>
    <row r="70" spans="1:1" x14ac:dyDescent="0.3">
      <c r="A70" s="64" t="s">
        <v>120</v>
      </c>
    </row>
    <row r="71" spans="1:1" x14ac:dyDescent="0.3">
      <c r="A71" s="64" t="s">
        <v>167</v>
      </c>
    </row>
    <row r="72" spans="1:1" x14ac:dyDescent="0.3">
      <c r="A72" s="64" t="s">
        <v>144</v>
      </c>
    </row>
    <row r="73" spans="1:1" x14ac:dyDescent="0.3">
      <c r="A73" s="64" t="s">
        <v>145</v>
      </c>
    </row>
    <row r="74" spans="1:1" x14ac:dyDescent="0.3">
      <c r="A74" s="64" t="s">
        <v>168</v>
      </c>
    </row>
    <row r="75" spans="1:1" x14ac:dyDescent="0.3">
      <c r="A75" s="64" t="s">
        <v>169</v>
      </c>
    </row>
    <row r="76" spans="1:1" x14ac:dyDescent="0.3">
      <c r="A76" s="64" t="s">
        <v>170</v>
      </c>
    </row>
    <row r="77" spans="1:1" x14ac:dyDescent="0.3">
      <c r="A77" s="64" t="s">
        <v>171</v>
      </c>
    </row>
    <row r="78" spans="1:1" x14ac:dyDescent="0.3">
      <c r="A78" s="64" t="s">
        <v>120</v>
      </c>
    </row>
    <row r="79" spans="1:1" x14ac:dyDescent="0.3">
      <c r="A79" s="64" t="s">
        <v>172</v>
      </c>
    </row>
    <row r="80" spans="1:1" x14ac:dyDescent="0.3">
      <c r="A80" s="64" t="s">
        <v>173</v>
      </c>
    </row>
    <row r="81" spans="1:1" x14ac:dyDescent="0.3">
      <c r="A81" s="64" t="s">
        <v>174</v>
      </c>
    </row>
    <row r="82" spans="1:1" x14ac:dyDescent="0.3">
      <c r="A82" s="64" t="s">
        <v>175</v>
      </c>
    </row>
    <row r="83" spans="1:1" x14ac:dyDescent="0.3">
      <c r="A83" s="64" t="s">
        <v>176</v>
      </c>
    </row>
    <row r="84" spans="1:1" x14ac:dyDescent="0.3">
      <c r="A84" s="64" t="s">
        <v>177</v>
      </c>
    </row>
    <row r="85" spans="1:1" x14ac:dyDescent="0.3">
      <c r="A85" s="64" t="s">
        <v>178</v>
      </c>
    </row>
    <row r="86" spans="1:1" x14ac:dyDescent="0.3">
      <c r="A86" s="64" t="s">
        <v>179</v>
      </c>
    </row>
    <row r="87" spans="1:1" x14ac:dyDescent="0.3">
      <c r="A87" s="64" t="s">
        <v>120</v>
      </c>
    </row>
    <row r="88" spans="1:1" x14ac:dyDescent="0.3">
      <c r="A88" s="64" t="s">
        <v>180</v>
      </c>
    </row>
    <row r="89" spans="1:1" x14ac:dyDescent="0.3">
      <c r="A89" s="64" t="s">
        <v>181</v>
      </c>
    </row>
    <row r="90" spans="1:1" x14ac:dyDescent="0.3">
      <c r="A90" s="64" t="s">
        <v>120</v>
      </c>
    </row>
    <row r="91" spans="1:1" x14ac:dyDescent="0.3">
      <c r="A91" s="64" t="s">
        <v>182</v>
      </c>
    </row>
    <row r="92" spans="1:1" x14ac:dyDescent="0.3">
      <c r="A92" s="64" t="s">
        <v>120</v>
      </c>
    </row>
    <row r="93" spans="1:1" x14ac:dyDescent="0.3">
      <c r="A93" s="64" t="s">
        <v>183</v>
      </c>
    </row>
    <row r="94" spans="1:1" x14ac:dyDescent="0.3">
      <c r="A94" s="64" t="s">
        <v>120</v>
      </c>
    </row>
    <row r="95" spans="1:1" x14ac:dyDescent="0.3">
      <c r="A95" s="64" t="s">
        <v>184</v>
      </c>
    </row>
    <row r="96" spans="1:1" x14ac:dyDescent="0.3">
      <c r="A96" s="64" t="s">
        <v>185</v>
      </c>
    </row>
    <row r="97" spans="1:1" x14ac:dyDescent="0.3">
      <c r="A97" s="64" t="s">
        <v>186</v>
      </c>
    </row>
    <row r="98" spans="1:1" x14ac:dyDescent="0.3">
      <c r="A98" s="64" t="s">
        <v>187</v>
      </c>
    </row>
    <row r="99" spans="1:1" x14ac:dyDescent="0.3">
      <c r="A99" s="64" t="s">
        <v>188</v>
      </c>
    </row>
    <row r="100" spans="1:1" x14ac:dyDescent="0.3">
      <c r="A100" s="64" t="s">
        <v>120</v>
      </c>
    </row>
    <row r="101" spans="1:1" x14ac:dyDescent="0.3">
      <c r="A101" s="64" t="s">
        <v>189</v>
      </c>
    </row>
    <row r="102" spans="1:1" x14ac:dyDescent="0.3">
      <c r="A102" s="64" t="s">
        <v>120</v>
      </c>
    </row>
    <row r="103" spans="1:1" x14ac:dyDescent="0.3">
      <c r="A103" s="64" t="s">
        <v>190</v>
      </c>
    </row>
    <row r="104" spans="1:1" x14ac:dyDescent="0.3">
      <c r="A104" s="64" t="s">
        <v>120</v>
      </c>
    </row>
    <row r="105" spans="1:1" x14ac:dyDescent="0.3">
      <c r="A105" s="64" t="s">
        <v>191</v>
      </c>
    </row>
    <row r="106" spans="1:1" x14ac:dyDescent="0.3">
      <c r="A106" s="64" t="s">
        <v>120</v>
      </c>
    </row>
    <row r="107" spans="1:1" x14ac:dyDescent="0.3">
      <c r="A107" s="64" t="s">
        <v>192</v>
      </c>
    </row>
    <row r="108" spans="1:1" x14ac:dyDescent="0.3">
      <c r="A108" s="64" t="s">
        <v>193</v>
      </c>
    </row>
    <row r="109" spans="1:1" x14ac:dyDescent="0.3">
      <c r="A109" s="64" t="s">
        <v>194</v>
      </c>
    </row>
    <row r="110" spans="1:1" x14ac:dyDescent="0.3">
      <c r="A110" s="64" t="s">
        <v>195</v>
      </c>
    </row>
    <row r="111" spans="1:1" x14ac:dyDescent="0.3">
      <c r="A111" s="64" t="s">
        <v>196</v>
      </c>
    </row>
    <row r="112" spans="1:1" x14ac:dyDescent="0.3">
      <c r="A112" s="64" t="s">
        <v>120</v>
      </c>
    </row>
    <row r="113" spans="1:1" x14ac:dyDescent="0.3">
      <c r="A113" s="64" t="s">
        <v>197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Instruções</vt:lpstr>
      <vt:lpstr>Simulador</vt:lpstr>
      <vt:lpstr>Cenários</vt:lpstr>
      <vt:lpstr>Prompt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 p antunes antunes</dc:creator>
  <cp:lastModifiedBy>jose a p antunes antunes</cp:lastModifiedBy>
  <dcterms:created xsi:type="dcterms:W3CDTF">2026-08-13T19:51:11Z</dcterms:created>
  <dcterms:modified xsi:type="dcterms:W3CDTF">2026-08-19T15:16:04Z</dcterms:modified>
</cp:coreProperties>
</file>