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13_ncr:1_{3F9357C2-C547-4403-996A-BD1B0593887C}" xr6:coauthVersionLast="47" xr6:coauthVersionMax="47" xr10:uidLastSave="{00000000-0000-0000-0000-000000000000}"/>
  <bookViews>
    <workbookView xWindow="-108" yWindow="-108" windowWidth="23256" windowHeight="12456" activeTab="3" xr2:uid="{FFD47ECB-3319-4E7A-8B8A-F39DB990C8A1}"/>
  </bookViews>
  <sheets>
    <sheet name="Instruções" sheetId="2" r:id="rId1"/>
    <sheet name="Simulador" sheetId="3" r:id="rId2"/>
    <sheet name="Cenários" sheetId="4" r:id="rId3"/>
    <sheet name="Promp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4" l="1"/>
  <c r="B8" i="4"/>
  <c r="A27" i="4"/>
  <c r="B25" i="4"/>
  <c r="B20" i="4"/>
  <c r="B13" i="4"/>
  <c r="B7" i="4"/>
  <c r="K27" i="3"/>
  <c r="J27" i="3"/>
  <c r="I27" i="3"/>
  <c r="K26" i="3"/>
  <c r="J26" i="3"/>
  <c r="I26" i="3"/>
  <c r="K25" i="3"/>
  <c r="J25" i="3"/>
  <c r="I25" i="3"/>
  <c r="K24" i="3"/>
  <c r="J24" i="3"/>
  <c r="I24" i="3"/>
  <c r="B43" i="3"/>
  <c r="B42" i="3"/>
  <c r="B41" i="3"/>
  <c r="B40" i="3"/>
  <c r="B39" i="3"/>
  <c r="B38" i="3"/>
  <c r="B36" i="3"/>
  <c r="G27" i="3"/>
  <c r="F27" i="3"/>
  <c r="E27" i="3"/>
  <c r="D27" i="3"/>
  <c r="G26" i="3"/>
  <c r="F26" i="3"/>
  <c r="E26" i="3"/>
  <c r="D26" i="3"/>
  <c r="G25" i="3"/>
  <c r="F25" i="3"/>
  <c r="E25" i="3"/>
  <c r="D25" i="3"/>
  <c r="G24" i="3"/>
  <c r="F24" i="3"/>
  <c r="E24" i="3"/>
  <c r="D24" i="3"/>
  <c r="B14" i="3"/>
  <c r="B13" i="3"/>
  <c r="B12" i="3"/>
  <c r="B11" i="3"/>
</calcChain>
</file>

<file path=xl/sharedStrings.xml><?xml version="1.0" encoding="utf-8"?>
<sst xmlns="http://schemas.openxmlformats.org/spreadsheetml/2006/main" count="188" uniqueCount="178">
  <si>
    <t>Simulador 4 · FRC — cupom limpo e a construção da curva do cupom</t>
  </si>
  <si>
    <t>Módulo 2 · Bloco 5 (seções 5.2–5.3) — Dados ilustrativos, sem finalidade de recomendação.</t>
  </si>
  <si>
    <t>1 · O que é o FRC e por que ele existe</t>
  </si>
  <si>
    <t>O DDI nasce contaminado pela PTAX de D−1: o cupom que sai dele é um cupom "sujo". O FRC registra duas pernas de DDI em sentidos opostos; as sujeiras de PTAX se cancelam e sobra o cupom limpo do trecho.</t>
  </si>
  <si>
    <t>A liquidez mora no FRC; o DDI é o tijolo contábil das pernas.</t>
  </si>
  <si>
    <t>A analogia que organiza o bloco: "o FRC está para o cupom assim como o FRA de DI está para o juro em reais". Quem entendeu o FRA de DI já entendeu o FRC — nos dois mercados negocia-se o trecho limpo em vez do nível contaminado.</t>
  </si>
  <si>
    <t>2 · O forward linear do cupom entre dc₁ e dc₂</t>
  </si>
  <si>
    <t>Composição de fatores LINEARES (base 360 dias corridos):</t>
  </si>
  <si>
    <t>(1 + c₂ × dc₂/360) = (1 + c₁ × dc₁/360) × (1 + frc × (dc₂−dc₁)/360)</t>
  </si>
  <si>
    <t>frc = [ (1 + c₂ × dc₂/360) / (1 + c₁ × dc₁/360) − 1 ] × 360/(dc₂−dc₁)</t>
  </si>
  <si>
    <t>3 · As três etapas de construção da curva do cupom</t>
  </si>
  <si>
    <t>Etapa</t>
  </si>
  <si>
    <t>O que se faz</t>
  </si>
  <si>
    <t>Insumos</t>
  </si>
  <si>
    <t>1 · Ponto âncora</t>
  </si>
  <si>
    <t>Obter o cupom curto limpo pelo diferencial spot–casado combinado com o DI curto</t>
  </si>
  <si>
    <t>Spot, casado, DI curto</t>
  </si>
  <si>
    <t>2 · Empilhamento</t>
  </si>
  <si>
    <t>Empilhar o âncora com os FRCs de cada trecho, multiplicando fatores lineares</t>
  </si>
  <si>
    <t>FRC 90×180, 180×270, 270×365</t>
  </si>
  <si>
    <t>3 · Verificação</t>
  </si>
  <si>
    <t>Conferir cada prazo contra DI e dólar futuro pela paridade coberta, interpolando LINEAR na taxa</t>
  </si>
  <si>
    <t>DI, dólar futuro, spot</t>
  </si>
  <si>
    <t>⚠ ARMADILHA DE MESA</t>
  </si>
  <si>
    <t>Flat-forward NÃO se aplica ao cupom. O juro em reais capitaliza (252 composto); o cupom é linear (360 dc). A interpolação do cupom é linear na taxa, base 360 — nunca flat-forward.</t>
  </si>
  <si>
    <t>Se a verificação da etapa 3 não fecha, a causa quase sempre é erro de coleta — não arbitragem.</t>
  </si>
  <si>
    <t>Como usar</t>
  </si>
  <si>
    <t>Edite apenas as células azuis (#DCE9F5) da aba Simulador. Todo o resto está bloqueado (proteção sem senha). Confira seu entendimento na aba Cenários.</t>
  </si>
  <si>
    <t>Aviso: todos os dados são ilustrativos e não representam cotações de mercado.</t>
  </si>
  <si>
    <t>Simulador · FRC e curva do cupom</t>
  </si>
  <si>
    <t>5.1 · FRC de um trecho (calculadora)</t>
  </si>
  <si>
    <t>Input</t>
  </si>
  <si>
    <t>Valor</t>
  </si>
  <si>
    <t>Observação</t>
  </si>
  <si>
    <t>dc₁ — prazo curto (dias corridos)</t>
  </si>
  <si>
    <t>inteiro; deve ser &lt; dc₂</t>
  </si>
  <si>
    <t>c₁ — cupom a.a. no prazo curto</t>
  </si>
  <si>
    <t>entre −5% e 50%</t>
  </si>
  <si>
    <t>dc₂ — prazo longo (dias corridos)</t>
  </si>
  <si>
    <t>inteiro</t>
  </si>
  <si>
    <t>c₂ — cupom a.a. no prazo longo</t>
  </si>
  <si>
    <t>Cálculo aberto</t>
  </si>
  <si>
    <t>1 · Fator curto = 1 + c₁ × dc₁/360</t>
  </si>
  <si>
    <t>2 · Fator longo = 1 + c₂ × dc₂/360</t>
  </si>
  <si>
    <t>3 · FRC = (fator longo / fator curto − 1) × 360/(dc₂−dc₁)</t>
  </si>
  <si>
    <t>cupom limpo a.a. do trecho dc₁×dc₂ (base linear 360)</t>
  </si>
  <si>
    <t>Validação dos inputs</t>
  </si>
  <si>
    <t>5.2 · A estrutura da operação — duas pernas de DDI em sentidos opostos</t>
  </si>
  <si>
    <t>Perna</t>
  </si>
  <si>
    <t>Sentido</t>
  </si>
  <si>
    <t>O que se cancela</t>
  </si>
  <si>
    <t>O que sobra</t>
  </si>
  <si>
    <t>DDI curto (vencimento dc₁)</t>
  </si>
  <si>
    <t>Ponta contrária — desmonta o trecho curto</t>
  </si>
  <si>
    <t>Correção pela PTAX de D−1 (cupom sujo do trecho 0×dc₁)</t>
  </si>
  <si>
    <t>Nada isolado: serve de base do trecho</t>
  </si>
  <si>
    <t>DDI longo (vencimento dc₂)</t>
  </si>
  <si>
    <t>Ponta oposta à curta — carrega até dc₂</t>
  </si>
  <si>
    <t>Mesma correção PTAX D−1, com sinal invertido</t>
  </si>
  <si>
    <t>Cupom limpo do trecho dc₁×dc₂</t>
  </si>
  <si>
    <t>Síntese: o FRC está para o cupom assim como o FRA de DI está para o juro em reais — negocia-se o trecho limpo, não o nível contaminado. A liquidez mora no FRC; o DDI é o tijolo contábil das pernas.</t>
  </si>
  <si>
    <t>5.3 · Construindo a curva do cupom (âncora + FRCs empilhados)</t>
  </si>
  <si>
    <t>Prazo (dc)</t>
  </si>
  <si>
    <t>Origem</t>
  </si>
  <si>
    <t>Taxa do trecho (input)</t>
  </si>
  <si>
    <t>Δdc</t>
  </si>
  <si>
    <t>Fator do trecho</t>
  </si>
  <si>
    <t>Fator acumulado</t>
  </si>
  <si>
    <t>Cupom spot (calculado)</t>
  </si>
  <si>
    <t>Âncora (casado + DI curto)</t>
  </si>
  <si>
    <t>FRC 90×180</t>
  </si>
  <si>
    <t>FRC 180×270</t>
  </si>
  <si>
    <t>FRC 270×365</t>
  </si>
  <si>
    <t>Regra: fator(dcₖ) = fator(dcₖ₋₁) × (1 + frcₖ × Δdc/360); cupom spot = (fator − 1) × 360/dc. Nenhuma exponenciação — só fatores lineares base 360.</t>
  </si>
  <si>
    <t>5.4 · Verificação pela paridade coberta (etapa 3)</t>
  </si>
  <si>
    <t>Base</t>
  </si>
  <si>
    <t>S — spot (R$/US$)</t>
  </si>
  <si>
    <t>—</t>
  </si>
  <si>
    <t>DI de 1 ano (a.a.)</t>
  </si>
  <si>
    <t>252 dias úteis — COMPOSTO (exponencial)</t>
  </si>
  <si>
    <t>du de 1 ano (dias úteis)</t>
  </si>
  <si>
    <t>F futuro observado</t>
  </si>
  <si>
    <t>Cupom de 365 dc da curva construída</t>
  </si>
  <si>
    <t>360 dias corridos — LINEAR (contraste com o DI acima)</t>
  </si>
  <si>
    <t>Fator DI (composto) = (1+DI)^(du/252)</t>
  </si>
  <si>
    <t>Fator cupom (linear) = 1 + cupom₃₆₅ × 365/360</t>
  </si>
  <si>
    <t>F implícito = S × fator DI / fator cupom</t>
  </si>
  <si>
    <t>Diferença F_impl − F_observado (centavos)</t>
  </si>
  <si>
    <t>Diferença relativa (%)</t>
  </si>
  <si>
    <t>Leitura automática</t>
  </si>
  <si>
    <t>Cupom spot empilhado</t>
  </si>
  <si>
    <t>Taxa do trecho (FRC)</t>
  </si>
  <si>
    <t>Base do gráfico (atualiza com os inputs)</t>
  </si>
  <si>
    <t>Cenários · verificação automática</t>
  </si>
  <si>
    <t>Tolerância: 0,03 p.p. Gabaritos calculados por fórmula. Responda nas células azuis.</t>
  </si>
  <si>
    <t>Cenário A · FRC direto</t>
  </si>
  <si>
    <t>Com c(180 dc) = 5,00% e c(365 dc) = 5,11%, calcule o FRC 180×365 (a.a.).</t>
  </si>
  <si>
    <t>Sua resposta</t>
  </si>
  <si>
    <t>Gabarito (por fórmula)</t>
  </si>
  <si>
    <t>Resultado</t>
  </si>
  <si>
    <t>Cenário B · empilhamento</t>
  </si>
  <si>
    <t>Com a âncora (4,90% em 90 dc) e os três FRCs default de 5.3 (5,10% / 5,20% / 5,25%), qual o cupom spot de 365 dc?</t>
  </si>
  <si>
    <t>Gabarito (por fórmula da tabela 5.3)</t>
  </si>
  <si>
    <t>Cenário C · caça ao erro de base</t>
  </si>
  <si>
    <t>Um colega interpolou o cupom de 270 dc por flat-forward exponencial e achou número diferente da tabela. O método está certo?</t>
  </si>
  <si>
    <t>Sua resposta (sim/não)</t>
  </si>
  <si>
    <t>Justificativa (escolha na lista)</t>
  </si>
  <si>
    <t>Cenário D · paridade não fecha</t>
  </si>
  <si>
    <t>F observado = 5,4700 com a curva default. O que fazer?</t>
  </si>
  <si>
    <t>Sua resposta (escolha na lista)</t>
  </si>
  <si>
    <t>Referência: com F = 5,4700 a diferença relativa passa de 0,5% e o simulador acusa "Não fecha".</t>
  </si>
  <si>
    <t>Prompt utilizado para gerar este simulador</t>
  </si>
  <si>
    <t>Data: 13/08/2026 · Arquivo: Simulador_4_FRC.xlsx</t>
  </si>
  <si>
    <t># Spec — Simulador 4 · FRC (cupom limpo e a construção da curva do cupom)</t>
  </si>
  <si>
    <t>&gt; Prompt para o Claude for Excel. Crie um arquivo `Simulador_4_FRC.xlsx` seguindo integralmente esta especificação. Ao final, cole o texto completo deste documento na aba "Prompt".</t>
  </si>
  <si>
    <t>## 1. Contexto e objetivo</t>
  </si>
  <si>
    <t>Simulador do Módulo 2, Bloco 5 (seções 5.2–5.3). Três competências:</t>
  </si>
  <si>
    <t>1. Calcular o FRC — o forward do cupom cambial entre dois prazos, em base LINEAR 360 dias corridos;</t>
  </si>
  <si>
    <t>2. Entender a estrutura da operação: duas pernas de DDI em sentidos opostos que cancelam as "sujeiras" de PTAX e deixam o cupom limpo do trecho ("o FRC está para o cupom assim como o FRA de DI está para o juro em reais");</t>
  </si>
  <si>
    <t>3. Construir a curva do cupom em três etapas: âncora curta pelo casado, empilhamento por FRCs, verificação pela paridade coberta — com interpolação LINEAR na taxa.</t>
  </si>
  <si>
    <t>Armadilha central: "Flat-forward NÃO se aplica ao cupom. O juro em reais capitaliza (252 composto); o cupom é linear (360 dc). Se a verificação da etapa 3 não fecha, a causa quase sempre é erro de coleta — não arbitragem."</t>
  </si>
  <si>
    <t>## 2. Estrutura do arquivo (4 abas, nesta ordem)</t>
  </si>
  <si>
    <t>1. Instruções · 2. Simulador · 3. Cenários · 4. Prompt</t>
  </si>
  <si>
    <t>## 3. Convenções visuais</t>
  </si>
  <si>
    <t>Padrão do curso: fundo branco, Arial, títulos #002C4D, texto #202427, resultados #0C63AA, inputs #DCE9F5 desbloqueados, resto bloqueado (proteção sem senha). Taxas % com 2 casas; câmbio 4 casas; dias corridos inteiros.</t>
  </si>
  <si>
    <t>## 4. Aba "Instruções"</t>
  </si>
  <si>
    <t>- O que é o FRC e por que existe: o DDI nasce contaminado pela PTAX de D−1 (cupom sujo); o FRC registra duas pernas de DDI opostas, as sujeiras se cancelam e sobra o cupom limpo do trecho. A liquidez mora no FRC; o DDI é o tijolo contábil das pernas.</t>
  </si>
  <si>
    <t>- A analogia que organiza o bloco (citar): quem entendeu o FRA de DI já entendeu o FRC — nos dois mercados negocia-se o trecho limpo em vez do nível contaminado.</t>
  </si>
  <si>
    <t>- A fórmula do forward linear do cupom entre dc₁ e dc₂ (composição de fatores lineares):</t>
  </si>
  <si>
    <t xml:space="preserve">  (1 + c2 × dc2/360) = (1 + c1 × dc1/360) × (1 + frc × (dc2−dc1)/360)  →</t>
  </si>
  <si>
    <t xml:space="preserve">  frc = [ (1 + c2 × dc2/360) / (1 + c1 × dc1/360) − 1 ] × 360/(dc2−dc1)</t>
  </si>
  <si>
    <t>- As três etapas de construção da curva (tabela): 1 · ponto âncora (cupom curto limpo via diferencial spot–casado + DI curto); 2 · empilhar o âncora com os FRCs de cada trecho; 3 · verificar cada prazo contra DI e dólar futuro pela paridade, interpolando LINEAR na taxa.</t>
  </si>
  <si>
    <t>- Armadilha de mesa (caixa destacada): a interpolação do cupom é linear na taxa, base 360 dc — nunca flat-forward.</t>
  </si>
  <si>
    <t>- Aviso de dados ilustrativos.</t>
  </si>
  <si>
    <t>## 5. Aba "Simulador"</t>
  </si>
  <si>
    <t>### 5.1 Bloco "FRC de um trecho" (calculadora)</t>
  </si>
  <si>
    <t>Inputs (azuis):</t>
  </si>
  <si>
    <t>| Campo | Default |</t>
  </si>
  <si>
    <t>| dc₁ (prazo curto, dias corridos) | 180 |</t>
  </si>
  <si>
    <t>| c₁ (cupom a.a. no prazo curto) | 5,00% |</t>
  </si>
  <si>
    <t>| dc₂ (prazo longo, dias corridos) | 365 |</t>
  </si>
  <si>
    <t>| c₂ (cupom a.a. no prazo longo) | 5,11% |</t>
  </si>
  <si>
    <t>Cálculo aberto em 3 linhas:</t>
  </si>
  <si>
    <t>1. Fator curto: 1 + c1 × dc1/360 → 1,025000</t>
  </si>
  <si>
    <t>2. Fator longo: 1 + c2 × dc2/360 → 1,051810</t>
  </si>
  <si>
    <t>3. frc = (fator_longo/fator_curto − 1) × 360/(dc2−dc1) → ≈ 5,10% a.a. (resultado final, destaque)</t>
  </si>
  <si>
    <t>Validações: dc₁ &lt; dc₂; taxas entre −5% e 50% (cupom pode ser baixo, não travar em 0 por segurança didática de cenários de estresse).</t>
  </si>
  <si>
    <t>### 5.2 Bloco "A estrutura da operação" (sem cálculo, células formatadas)</t>
  </si>
  <si>
    <t>Tabela de duas linhas mostrando as pernas do FRC: perna DDI curta e perna DDI longa em sentidos opostos, com coluna "o que se cancela" (correção PTAX D−1) e "o que sobra" (cupom limpo do trecho dc₁×dc₂). Fechar com a linha-síntese da analogia com o FRA de DI.</t>
  </si>
  <si>
    <t>### 5.3 Bloco "Construindo a curva do cupom" (o coração do simulador)</t>
  </si>
  <si>
    <t>Tabela de empilhamento com inputs azuis e cálculo:</t>
  </si>
  <si>
    <t>| Prazo (dc) | Origem | Taxa do trecho (input) | Fator acumulado | Cupom spot (calculado) |</t>
  </si>
  <si>
    <t>| 90 | Âncora (casado + DI curto) | c_âncora = 4,90% | 1 + 0,049×90/360 | 4,90% |</t>
  </si>
  <si>
    <t>| 180 | FRC 90×180 | 5,10% | acumular fatores lineares | (fator−1)×360/180 |</t>
  </si>
  <si>
    <t>| 270 | FRC 180×270 | 5,20% | idem | idem |</t>
  </si>
  <si>
    <t>| 365 | FRC 270×365 | 5,25% | idem | idem |</t>
  </si>
  <si>
    <t>Regra de acumulação: fator(dcₖ) = fator(dcₖ₋₁) × (1 + frcₖ × Δdc/360); cupom spot do prazo = (fator − 1) × 360/dc.</t>
  </si>
  <si>
    <t>### 5.4 Bloco "Verificação pela paridade" (etapa 3)</t>
  </si>
  <si>
    <t>Inputs azuis: S (5,0000), DI de 1 ano (13,60%), du de 1 ano (252), F futuro observado (5,4000).</t>
  </si>
  <si>
    <t>- F implícito pela curva construída: F_impl = S × (1+DI)^(du/252) / (1 + cupom_365 × 365/360)</t>
  </si>
  <si>
    <t>- Diferença F_impl − F_observado em centavos e em % — com leitura automática: se |dif| &gt; 0,5% → "Não fecha: revise a coleta de dados (a causa quase nunca é arbitragem)"; senão → "Paridade fechada."</t>
  </si>
  <si>
    <t>### 5.5 Gráfico (este simulador DEVE ter gráfico)</t>
  </si>
  <si>
    <t>Gráfico de linhas: eixo X = dias corridos (90 a 365), eixo Y = taxa a.a. Séries:</t>
  </si>
  <si>
    <t>- Cupom spot empilhado (linha azul #0C63AA, marcadores nos 4 prazos);</t>
  </si>
  <si>
    <t>- Taxas de trecho/FRC (colunas ou linha tracejada cinza) — para o aluno ver que o spot é a média ponderada linear dos trechos.</t>
  </si>
  <si>
    <t>Título: "Curva do cupom — âncora + FRCs empilhados (interpolação linear, base 360)".</t>
  </si>
  <si>
    <t>## 6. Aba "Cenários"</t>
  </si>
  <si>
    <t>Verificação automática padrão (tolerância 0,03 p.p.; gabaritos por fórmula).</t>
  </si>
  <si>
    <t>- Cenário A (FRC direto): com c(180 dc) = 5,00% e c(365 dc) = 5,11%, calcule o FRC 180×365. Gabarito ≈ 5,10% (por fórmula).</t>
  </si>
  <si>
    <t>- Cenário B (empilhamento): com a âncora e os três FRCs default de 5.3, qual o cupom spot de 365 dc? Gabarito por fórmula da tabela.</t>
  </si>
  <si>
    <t>- Cenário C (caça ao erro de base): um colega interpolou o cupom de 270 dc por flat-forward exponencial e achou um número diferente da tabela. O método está certo? (Lista: sim/não + justificativa por lista: "cupom é linear 360" / "faltou PTAX" / "dc errado".) Gabarito: não; cupom é linear base 360.</t>
  </si>
  <si>
    <t>- Cenário D (paridade não fecha): F observado = 5,4700 com a curva default. O que fazer? (Lista: "arbitrar imediatamente" / "revisar coleta de dados" / "refazer com flat-forward".) Gabarito: revisar coleta — com a linha do material: "se a verificação não fecha, a causa quase sempre é erro de coleta, não oportunidade de arbitragem".</t>
  </si>
  <si>
    <t>## 7. Aba "Prompt"</t>
  </si>
  <si>
    <t>Colar o texto integral desta especificação, com título "Prompt utilizado para gerar este simulador" e data.</t>
  </si>
  <si>
    <t>## 8. Critérios de aceite</t>
  </si>
  <si>
    <t>- FRC 180×365 com defaults ≈ 5,10%; curva empilhada monotônica com os defaults; verificação da paridade "fecha" com F = 5,4000 ± tolerância e acusa revisão com 5,4700.</t>
  </si>
  <si>
    <t>- Nenhum cálculo do cupom usa exponenciação — apenas fatores lineares 1 + taxa × dc/360 (exceto o fator do DI na verificação da paridade, que é 252 composto — este contraste deve estar visível).</t>
  </si>
  <si>
    <t>- Gráfico atualiza com os inputs; apenas células azuis editáveis; aba Prompt contém a spec na íntegra.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</si>
</sst>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6" x14ac:knownFonts="1">
    <font>
      <sz val="11"/>
      <color theme="1"/>
      <name val="Aptos Narrow"/>
      <family val="2"/>
      <scheme val="minor"/>
    </font>
    <font>
      <sz val="10"/>
      <color rgb="FF202427"/>
      <name val="Arial"/>
    </font>
    <font>
      <sz val="10"/>
      <color rgb="FF002C4D"/>
      <name val="Arial"/>
    </font>
    <font>
      <b/>
      <sz val="16"/>
      <color rgb="FF002C4D"/>
      <name val="Arial"/>
    </font>
    <font>
      <i/>
      <sz val="10"/>
      <color rgb="FF202427"/>
      <name val="Arial"/>
    </font>
    <font>
      <b/>
      <sz val="12"/>
      <color rgb="FF002C4D"/>
      <name val="Arial"/>
    </font>
    <font>
      <b/>
      <sz val="10"/>
      <color rgb="FF202427"/>
      <name val="Arial"/>
    </font>
    <font>
      <sz val="10"/>
      <color rgb="FF0C63AA"/>
      <name val="Arial"/>
    </font>
    <font>
      <sz val="10"/>
      <color rgb="FF0C63AA"/>
      <name val="Consolas"/>
    </font>
    <font>
      <b/>
      <sz val="10"/>
      <color rgb="FF0C63AA"/>
      <name val="Consolas"/>
    </font>
    <font>
      <b/>
      <sz val="10"/>
      <color rgb="FFFFFFFF"/>
      <name val="Arial"/>
    </font>
    <font>
      <b/>
      <sz val="10"/>
      <color rgb="FF002C4D"/>
      <name val="Arial"/>
    </font>
    <font>
      <b/>
      <sz val="12"/>
      <color rgb="FF0C63AA"/>
      <name val="Arial"/>
    </font>
    <font>
      <b/>
      <sz val="10"/>
      <color rgb="FF0C63AA"/>
      <name val="Arial"/>
    </font>
    <font>
      <i/>
      <sz val="10"/>
      <color rgb="FF002C4D"/>
      <name val="Arial"/>
    </font>
    <font>
      <i/>
      <sz val="10"/>
      <color rgb="FF0C63AA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C4D"/>
        <bgColor indexed="64"/>
      </patternFill>
    </fill>
    <fill>
      <patternFill patternType="solid">
        <fgColor rgb="FFDCE9F5"/>
        <bgColor indexed="64"/>
      </patternFill>
    </fill>
    <fill>
      <patternFill patternType="solid">
        <fgColor rgb="FFF2F7F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0" fillId="3" borderId="0" xfId="0" applyFont="1" applyFill="1"/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1" fillId="4" borderId="0" xfId="0" applyFont="1" applyFill="1"/>
    <xf numFmtId="0" fontId="2" fillId="4" borderId="0" xfId="0" applyFont="1" applyFill="1"/>
    <xf numFmtId="0" fontId="10" fillId="3" borderId="0" xfId="0" applyFont="1" applyFill="1" applyAlignment="1">
      <alignment horizontal="center"/>
    </xf>
    <xf numFmtId="0" fontId="11" fillId="2" borderId="0" xfId="0" applyFont="1" applyFill="1"/>
    <xf numFmtId="164" fontId="7" fillId="2" borderId="0" xfId="0" applyNumberFormat="1" applyFont="1" applyFill="1" applyAlignment="1">
      <alignment horizontal="center"/>
    </xf>
    <xf numFmtId="10" fontId="12" fillId="5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4" fillId="2" borderId="0" xfId="0" applyFont="1" applyFill="1"/>
    <xf numFmtId="1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0" fontId="13" fillId="2" borderId="0" xfId="0" applyNumberFormat="1" applyFont="1" applyFill="1" applyAlignment="1">
      <alignment horizontal="center"/>
    </xf>
    <xf numFmtId="10" fontId="1" fillId="2" borderId="0" xfId="0" applyNumberFormat="1" applyFont="1" applyFill="1" applyAlignment="1">
      <alignment horizontal="center"/>
    </xf>
    <xf numFmtId="10" fontId="7" fillId="2" borderId="0" xfId="0" applyNumberFormat="1" applyFont="1" applyFill="1" applyAlignment="1">
      <alignment horizontal="center"/>
    </xf>
    <xf numFmtId="165" fontId="12" fillId="5" borderId="0" xfId="0" applyNumberFormat="1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11" fillId="5" borderId="0" xfId="0" applyFont="1" applyFill="1"/>
    <xf numFmtId="0" fontId="15" fillId="2" borderId="0" xfId="0" applyFont="1" applyFill="1"/>
    <xf numFmtId="1" fontId="1" fillId="4" borderId="0" xfId="0" applyNumberFormat="1" applyFont="1" applyFill="1" applyAlignment="1" applyProtection="1">
      <alignment horizontal="center"/>
      <protection locked="0"/>
    </xf>
    <xf numFmtId="10" fontId="1" fillId="4" borderId="0" xfId="0" applyNumberFormat="1" applyFont="1" applyFill="1" applyAlignment="1" applyProtection="1">
      <alignment horizontal="center"/>
      <protection locked="0"/>
    </xf>
    <xf numFmtId="165" fontId="1" fillId="4" borderId="0" xfId="0" applyNumberFormat="1" applyFont="1" applyFill="1" applyAlignment="1" applyProtection="1">
      <alignment horizontal="center"/>
      <protection locked="0"/>
    </xf>
    <xf numFmtId="0" fontId="1" fillId="4" borderId="0" xfId="0" applyFont="1" applyFill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Curva do cupom — âncora + FRCs empilhados (interpolação linear, base 360)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Simulador!$J$23</c:f>
              <c:strCache>
                <c:ptCount val="1"/>
                <c:pt idx="0">
                  <c:v>Cupom spot empilhado</c:v>
                </c:pt>
              </c:strCache>
            </c:strRef>
          </c:tx>
          <c:spPr>
            <a:ln w="31750" cap="rnd">
              <a:solidFill>
                <a:srgbClr val="0C63AA"/>
              </a:solidFill>
              <a:prstDash val="solid"/>
              <a:round/>
            </a:ln>
            <a:effectLst/>
          </c:spPr>
          <c:marker>
            <c:symbol val="circle"/>
            <c:size val="7"/>
            <c:spPr>
              <a:solidFill>
                <a:srgbClr val="0C63AA"/>
              </a:solidFill>
              <a:ln w="9525">
                <a:solidFill>
                  <a:srgbClr val="0C63AA"/>
                </a:solidFill>
                <a:prstDash val="solid"/>
              </a:ln>
              <a:effectLst/>
            </c:spPr>
          </c:marker>
          <c:cat>
            <c:numRef>
              <c:f>Simulador!$I$24:$I$27</c:f>
              <c:numCache>
                <c:formatCode>0</c:formatCode>
                <c:ptCount val="4"/>
                <c:pt idx="0">
                  <c:v>90</c:v>
                </c:pt>
                <c:pt idx="1">
                  <c:v>180</c:v>
                </c:pt>
                <c:pt idx="2">
                  <c:v>270</c:v>
                </c:pt>
                <c:pt idx="3">
                  <c:v>365</c:v>
                </c:pt>
              </c:numCache>
            </c:numRef>
          </c:cat>
          <c:val>
            <c:numRef>
              <c:f>Simulador!$J$24:$J$27</c:f>
              <c:numCache>
                <c:formatCode>0.00%</c:formatCode>
                <c:ptCount val="4"/>
                <c:pt idx="0">
                  <c:v>4.9000000000000377E-2</c:v>
                </c:pt>
                <c:pt idx="1">
                  <c:v>5.0312375000000298E-2</c:v>
                </c:pt>
                <c:pt idx="2">
                  <c:v>5.1310957250000122E-2</c:v>
                </c:pt>
                <c:pt idx="3">
                  <c:v>5.2146283580721431E-2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60-47C8-95ED-CA541DD589BD}"/>
            </c:ext>
          </c:extLst>
        </c:ser>
        <c:ser>
          <c:idx val="2"/>
          <c:order val="1"/>
          <c:tx>
            <c:strRef>
              <c:f>Simulador!$K$23</c:f>
              <c:strCache>
                <c:ptCount val="1"/>
                <c:pt idx="0">
                  <c:v>Taxa do trecho (FRC)</c:v>
                </c:pt>
              </c:strCache>
            </c:strRef>
          </c:tx>
          <c:spPr>
            <a:ln w="25400" cap="rnd">
              <a:solidFill>
                <a:srgbClr val="9AA5AD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Simulador!$I$24:$I$27</c:f>
              <c:numCache>
                <c:formatCode>0</c:formatCode>
                <c:ptCount val="4"/>
                <c:pt idx="0">
                  <c:v>90</c:v>
                </c:pt>
                <c:pt idx="1">
                  <c:v>180</c:v>
                </c:pt>
                <c:pt idx="2">
                  <c:v>270</c:v>
                </c:pt>
                <c:pt idx="3">
                  <c:v>365</c:v>
                </c:pt>
              </c:numCache>
            </c:numRef>
          </c:cat>
          <c:val>
            <c:numRef>
              <c:f>Simulador!$K$24:$K$27</c:f>
              <c:numCache>
                <c:formatCode>0.00%</c:formatCode>
                <c:ptCount val="4"/>
                <c:pt idx="0">
                  <c:v>4.9000000000000002E-2</c:v>
                </c:pt>
                <c:pt idx="1">
                  <c:v>5.0999999999999997E-2</c:v>
                </c:pt>
                <c:pt idx="2">
                  <c:v>5.1999999999999998E-2</c:v>
                </c:pt>
                <c:pt idx="3">
                  <c:v>5.2499999999999998E-2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60-47C8-95ED-CA541DD58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3391632"/>
        <c:axId val="1106638000"/>
      </c:lineChart>
      <c:catAx>
        <c:axId val="1103391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Dias corridos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06638000"/>
        <c:crosses val="autoZero"/>
        <c:auto val="1"/>
        <c:lblAlgn val="ctr"/>
        <c:lblOffset val="100"/>
        <c:noMultiLvlLbl val="0"/>
      </c:catAx>
      <c:valAx>
        <c:axId val="1106638000"/>
        <c:scaling>
          <c:orientation val="minMax"/>
          <c:max val="5.5E-2"/>
          <c:min val="4.499999999999999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Taxa a.a.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03391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45</xdr:row>
      <xdr:rowOff>0</xdr:rowOff>
    </xdr:from>
    <xdr:to>
      <xdr:col>8</xdr:col>
      <xdr:colOff>0</xdr:colOff>
      <xdr:row>68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DC270E5-0C8B-640C-D29D-C9AB92ED52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866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A6C3B88-CB54-4165-944C-D12262AEAB0D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26d27493-f306-434c-ad76-085108591389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0695-55CD-475F-B1C9-49EE6626A69D}">
  <dimension ref="A1:Z200"/>
  <sheetViews>
    <sheetView workbookViewId="0"/>
  </sheetViews>
  <sheetFormatPr defaultRowHeight="14.4" x14ac:dyDescent="0.3"/>
  <cols>
    <col min="1" max="1" width="77.77734375" customWidth="1"/>
    <col min="2" max="2" width="61.109375" customWidth="1"/>
    <col min="3" max="3" width="37" customWidth="1"/>
  </cols>
  <sheetData>
    <row r="1" spans="1:26" ht="21" x14ac:dyDescent="0.4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4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6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4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" t="s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7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8" t="s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6" x14ac:dyDescent="0.3">
      <c r="A14" s="4" t="s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5" t="s">
        <v>11</v>
      </c>
      <c r="B15" s="5" t="s">
        <v>12</v>
      </c>
      <c r="C15" s="5" t="s">
        <v>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" t="s">
        <v>14</v>
      </c>
      <c r="B16" s="1" t="s">
        <v>15</v>
      </c>
      <c r="C16" s="1" t="s">
        <v>16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" t="s">
        <v>17</v>
      </c>
      <c r="B17" s="1" t="s">
        <v>18</v>
      </c>
      <c r="C17" s="1" t="s">
        <v>19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 t="s">
        <v>20</v>
      </c>
      <c r="B18" s="1" t="s">
        <v>21</v>
      </c>
      <c r="C18" s="1" t="s">
        <v>22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9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0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9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6" x14ac:dyDescent="0.3">
      <c r="A24" s="4" t="s">
        <v>26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 t="s">
        <v>27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3" t="s">
        <v>28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7A83-10B3-4224-BD49-D9CCB8557B99}">
  <dimension ref="A1:Z200"/>
  <sheetViews>
    <sheetView workbookViewId="0"/>
  </sheetViews>
  <sheetFormatPr defaultRowHeight="14.4" x14ac:dyDescent="0.3"/>
  <cols>
    <col min="1" max="1" width="55.5546875" customWidth="1"/>
    <col min="2" max="2" width="17.5546875" customWidth="1"/>
    <col min="3" max="3" width="55.5546875" customWidth="1"/>
    <col min="4" max="7" width="20.33203125" customWidth="1"/>
    <col min="8" max="8" width="4.6640625" customWidth="1"/>
    <col min="9" max="11" width="22.21875" customWidth="1"/>
  </cols>
  <sheetData>
    <row r="1" spans="1:26" ht="21" x14ac:dyDescent="0.4">
      <c r="A1" s="2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4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5" t="s">
        <v>31</v>
      </c>
      <c r="B4" s="11" t="s">
        <v>32</v>
      </c>
      <c r="C4" s="5" t="s">
        <v>33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" t="s">
        <v>34</v>
      </c>
      <c r="B5" s="26">
        <v>180</v>
      </c>
      <c r="C5" s="1" t="s">
        <v>35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" t="s">
        <v>36</v>
      </c>
      <c r="B6" s="27">
        <v>0.05</v>
      </c>
      <c r="C6" s="1" t="s">
        <v>37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" t="s">
        <v>38</v>
      </c>
      <c r="B7" s="26">
        <v>365</v>
      </c>
      <c r="C7" s="1" t="s">
        <v>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" t="s">
        <v>40</v>
      </c>
      <c r="B8" s="27">
        <v>5.11E-2</v>
      </c>
      <c r="C8" s="1" t="s">
        <v>37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2" t="s">
        <v>41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" t="s">
        <v>42</v>
      </c>
      <c r="B11" s="13">
        <f>1+B6*B5/360</f>
        <v>1.0249999999999999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" t="s">
        <v>43</v>
      </c>
      <c r="B12" s="13">
        <f>1+B8*B7/360</f>
        <v>1.0518097222222222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6" x14ac:dyDescent="0.3">
      <c r="A13" s="6" t="s">
        <v>44</v>
      </c>
      <c r="B13" s="14">
        <f>IF(B5&gt;=B7,NA(),(B12/B11-1)*360/(B7-B5))</f>
        <v>5.0897824653922563E-2</v>
      </c>
      <c r="C13" s="1" t="s">
        <v>45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" t="s">
        <v>46</v>
      </c>
      <c r="B14" s="15" t="str">
        <f>IF(B5&gt;=B7,"Erro: dc1 deve ser menor que dc2",IF(OR(B6&lt;-0.05,B6&gt;0.5,B8&lt;-0.05,B8&gt;0.5),"Erro: cupom fora da faixa -5% a 50%","Inputs OK"))</f>
        <v>Inputs OK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4" t="s">
        <v>47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5" t="s">
        <v>48</v>
      </c>
      <c r="B17" s="5" t="s">
        <v>49</v>
      </c>
      <c r="C17" s="5" t="s">
        <v>50</v>
      </c>
      <c r="D17" s="5" t="s">
        <v>51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 t="s">
        <v>52</v>
      </c>
      <c r="B18" s="1" t="s">
        <v>53</v>
      </c>
      <c r="C18" s="1" t="s">
        <v>54</v>
      </c>
      <c r="D18" s="1" t="s">
        <v>55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" t="s">
        <v>56</v>
      </c>
      <c r="B19" s="1" t="s">
        <v>57</v>
      </c>
      <c r="C19" s="1" t="s">
        <v>58</v>
      </c>
      <c r="D19" s="1" t="s">
        <v>59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9" t="s">
        <v>60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4" t="s">
        <v>61</v>
      </c>
      <c r="B22" s="1"/>
      <c r="C22" s="1"/>
      <c r="D22" s="1"/>
      <c r="E22" s="1"/>
      <c r="F22" s="1"/>
      <c r="G22" s="1"/>
      <c r="H22" s="1"/>
      <c r="I22" s="16" t="s">
        <v>92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1" t="s">
        <v>62</v>
      </c>
      <c r="B23" s="5" t="s">
        <v>63</v>
      </c>
      <c r="C23" s="11" t="s">
        <v>64</v>
      </c>
      <c r="D23" s="11" t="s">
        <v>65</v>
      </c>
      <c r="E23" s="11" t="s">
        <v>66</v>
      </c>
      <c r="F23" s="11" t="s">
        <v>67</v>
      </c>
      <c r="G23" s="11" t="s">
        <v>68</v>
      </c>
      <c r="H23" s="1"/>
      <c r="I23" s="11" t="s">
        <v>62</v>
      </c>
      <c r="J23" s="11" t="s">
        <v>90</v>
      </c>
      <c r="K23" s="11" t="s">
        <v>91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26">
        <v>90</v>
      </c>
      <c r="B24" s="1" t="s">
        <v>69</v>
      </c>
      <c r="C24" s="27">
        <v>4.9000000000000002E-2</v>
      </c>
      <c r="D24" s="17">
        <f>A24</f>
        <v>90</v>
      </c>
      <c r="E24" s="18">
        <f>1+C24*D24/360</f>
        <v>1.0122500000000001</v>
      </c>
      <c r="F24" s="13">
        <f>E24</f>
        <v>1.0122500000000001</v>
      </c>
      <c r="G24" s="19">
        <f>(F24-1)*360/A24</f>
        <v>4.9000000000000377E-2</v>
      </c>
      <c r="H24" s="1"/>
      <c r="I24" s="17">
        <f>A24</f>
        <v>90</v>
      </c>
      <c r="J24" s="20">
        <f>G24</f>
        <v>4.9000000000000377E-2</v>
      </c>
      <c r="K24" s="20">
        <f>C24</f>
        <v>4.9000000000000002E-2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26">
        <v>180</v>
      </c>
      <c r="B25" s="1" t="s">
        <v>70</v>
      </c>
      <c r="C25" s="27">
        <v>5.0999999999999997E-2</v>
      </c>
      <c r="D25" s="17">
        <f>A25-A24</f>
        <v>90</v>
      </c>
      <c r="E25" s="18">
        <f>1+C25*D25/360</f>
        <v>1.01275</v>
      </c>
      <c r="F25" s="13">
        <f>F24*E25</f>
        <v>1.0251561875000001</v>
      </c>
      <c r="G25" s="19">
        <f>(F25-1)*360/A25</f>
        <v>5.0312375000000298E-2</v>
      </c>
      <c r="H25" s="1"/>
      <c r="I25" s="17">
        <f>A25</f>
        <v>180</v>
      </c>
      <c r="J25" s="20">
        <f>G25</f>
        <v>5.0312375000000298E-2</v>
      </c>
      <c r="K25" s="20">
        <f>C25</f>
        <v>5.0999999999999997E-2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26">
        <v>270</v>
      </c>
      <c r="B26" s="1" t="s">
        <v>71</v>
      </c>
      <c r="C26" s="27">
        <v>5.1999999999999998E-2</v>
      </c>
      <c r="D26" s="17">
        <f>A26-A25</f>
        <v>90</v>
      </c>
      <c r="E26" s="18">
        <f>1+C26*D26/360</f>
        <v>1.0129999999999999</v>
      </c>
      <c r="F26" s="13">
        <f>F25*E26</f>
        <v>1.0384832179375001</v>
      </c>
      <c r="G26" s="19">
        <f>(F26-1)*360/A26</f>
        <v>5.1310957250000122E-2</v>
      </c>
      <c r="H26" s="1"/>
      <c r="I26" s="17">
        <f>A26</f>
        <v>270</v>
      </c>
      <c r="J26" s="20">
        <f>G26</f>
        <v>5.1310957250000122E-2</v>
      </c>
      <c r="K26" s="20">
        <f>C26</f>
        <v>5.1999999999999998E-2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26">
        <v>365</v>
      </c>
      <c r="B27" s="1" t="s">
        <v>72</v>
      </c>
      <c r="C27" s="27">
        <v>5.2499999999999998E-2</v>
      </c>
      <c r="D27" s="17">
        <f>A27-A26</f>
        <v>95</v>
      </c>
      <c r="E27" s="18">
        <f>1+C27*D27/360</f>
        <v>1.0138541666666667</v>
      </c>
      <c r="F27" s="13">
        <f>F26*E27</f>
        <v>1.0528705375193426</v>
      </c>
      <c r="G27" s="19">
        <f>(F27-1)*360/A27</f>
        <v>5.2146283580721431E-2</v>
      </c>
      <c r="H27" s="1"/>
      <c r="I27" s="17">
        <f>A27</f>
        <v>365</v>
      </c>
      <c r="J27" s="20">
        <f>G27</f>
        <v>5.2146283580721431E-2</v>
      </c>
      <c r="K27" s="20">
        <f>C27</f>
        <v>5.2499999999999998E-2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3" t="s">
        <v>73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6" x14ac:dyDescent="0.3">
      <c r="A30" s="4" t="s">
        <v>74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5" t="s">
        <v>31</v>
      </c>
      <c r="B31" s="11" t="s">
        <v>32</v>
      </c>
      <c r="C31" s="5" t="s">
        <v>75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 t="s">
        <v>76</v>
      </c>
      <c r="B32" s="28">
        <v>5</v>
      </c>
      <c r="C32" s="1" t="s">
        <v>77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 t="s">
        <v>78</v>
      </c>
      <c r="B33" s="27">
        <v>0.13600000000000001</v>
      </c>
      <c r="C33" s="6" t="s">
        <v>79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 t="s">
        <v>80</v>
      </c>
      <c r="B34" s="26">
        <v>252</v>
      </c>
      <c r="C34" s="1" t="s">
        <v>77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 t="s">
        <v>81</v>
      </c>
      <c r="B35" s="28">
        <v>5.4</v>
      </c>
      <c r="C35" s="1" t="s">
        <v>77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 t="s">
        <v>82</v>
      </c>
      <c r="B36" s="21">
        <f>G27</f>
        <v>5.2146283580721431E-2</v>
      </c>
      <c r="C36" s="6" t="s">
        <v>83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 t="s">
        <v>84</v>
      </c>
      <c r="B38" s="13">
        <f>(1+B33)^(B34/252)</f>
        <v>1.1360000000000001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 t="s">
        <v>85</v>
      </c>
      <c r="B39" s="13">
        <f>1+B36*A27/360</f>
        <v>1.0528705375193426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6" x14ac:dyDescent="0.3">
      <c r="A40" s="6" t="s">
        <v>86</v>
      </c>
      <c r="B40" s="22">
        <f>B32*B38/B39</f>
        <v>5.394775328581793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 t="s">
        <v>87</v>
      </c>
      <c r="B41" s="23">
        <f>(B40-B35)*100</f>
        <v>-0.52246714182073717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 t="s">
        <v>88</v>
      </c>
      <c r="B42" s="21">
        <f>B40/B35-1</f>
        <v>-9.6753174411245979E-4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6" t="s">
        <v>89</v>
      </c>
      <c r="B43" s="9" t="str">
        <f>IF(ABS(B42)&gt;0.005,"Não fecha: revise a coleta de dados (a causa quase nunca é arbitragem)","Paridade fechada.")</f>
        <v>Paridade fechada.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sheetProtection sheet="1" objects="1" scenarios="1"/>
  <dataValidations count="2">
    <dataValidation type="decimal" allowBlank="1" showInputMessage="1" showErrorMessage="1" sqref="B6 B8 C24:C27 B33" xr:uid="{BDA3C065-99BD-4F16-8569-52E4E21F76EE}">
      <formula1>-0.05</formula1>
      <formula2>0.5</formula2>
    </dataValidation>
    <dataValidation type="custom" allowBlank="1" showInputMessage="1" showErrorMessage="1" sqref="B5 B7 B34 A24:A27" xr:uid="{BCF23CD6-A511-4486-81F8-9730BF914DD3}">
      <formula1>AND(INT(A5)=A5,A5&gt;0)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435C9-A3D5-4801-97FF-A648D88DB1CF}">
  <dimension ref="A1:Z200"/>
  <sheetViews>
    <sheetView workbookViewId="0">
      <selection activeCell="E9" sqref="E9"/>
    </sheetView>
  </sheetViews>
  <sheetFormatPr defaultRowHeight="14.4" x14ac:dyDescent="0.3"/>
  <cols>
    <col min="1" max="1" width="77.77734375" customWidth="1"/>
    <col min="2" max="2" width="48.109375" customWidth="1"/>
  </cols>
  <sheetData>
    <row r="1" spans="1:26" ht="21" x14ac:dyDescent="0.4">
      <c r="A1" s="2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3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4" t="s">
        <v>95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" t="s">
        <v>96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" t="s">
        <v>97</v>
      </c>
      <c r="B6" s="27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" t="s">
        <v>98</v>
      </c>
      <c r="B7" s="21">
        <f>((1+0.0511*365/360)/(1+0.05*180/360)-1)*360/(365-180)</f>
        <v>5.0897824653922563E-2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" t="s">
        <v>99</v>
      </c>
      <c r="B8" s="24" t="str">
        <f>IF(B6=0,"— aguardando resposta",IF(ABS(B6-B7)&lt;=0.0003,"Correto","Rever: diferença de "&amp;TEXT((B6-B7)*100,"0,00")&amp;" p.p."))</f>
        <v>— aguardando resposta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4" t="s">
        <v>100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" t="s">
        <v>101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" t="s">
        <v>97</v>
      </c>
      <c r="B12" s="27"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" t="s">
        <v>102</v>
      </c>
      <c r="B13" s="21">
        <f>Simulador!G27</f>
        <v>5.2146283580721431E-2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" t="s">
        <v>99</v>
      </c>
      <c r="B14" s="24" t="str">
        <f>IF(B12=0,"— aguardando resposta",IF(ABS(B12-B13)&lt;=0.0003,"Correto","Rever: diferença de "&amp;TEXT((B12-B13)*100,"0,00")&amp;" p.p."))</f>
        <v>— aguardando resposta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" x14ac:dyDescent="0.3">
      <c r="A16" s="4" t="s">
        <v>103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" t="s">
        <v>104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 t="s">
        <v>105</v>
      </c>
      <c r="B18" s="2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" t="s">
        <v>106</v>
      </c>
      <c r="B19" s="2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 t="s">
        <v>99</v>
      </c>
      <c r="B20" s="24" t="str">
        <f>IF(OR(B18="",B19=""),"— aguardando resposta",IF(AND(LOWER(B18)="não",B19="cupom é linear 360"),"Correto: o cupom é linear base 360 dc — flat-forward exponencial é do juro em reais (252 composto).","Rever: gabarito = não + 'cupom é linear 360'."))</f>
        <v>— aguardando resposta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6" x14ac:dyDescent="0.3">
      <c r="A22" s="4" t="s">
        <v>107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 t="s">
        <v>108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 t="s">
        <v>109</v>
      </c>
      <c r="B24" s="2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 t="s">
        <v>99</v>
      </c>
      <c r="B25" s="24" t="str">
        <f>IF(B24="","— aguardando resposta",IF(B24="revisar coleta de dados","Correto: se a verificação não fecha, a causa quase sempre é erro de coleta, não oportunidade de arbitragem.","Rever: gabarito = revisar coleta de dados."))</f>
        <v>— aguardando resposta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 t="s">
        <v>110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25" t="str">
        <f>"Diferença relativa com F=5,4700: "&amp;TEXT(Simulador!B40/5.47-1,"0,00%")</f>
        <v>Diferença relativa com F=5,4700: -1,38%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sheetProtection sheet="1" objects="1" scenarios="1"/>
  <dataValidations count="3">
    <dataValidation type="list" allowBlank="1" showInputMessage="1" showErrorMessage="1" sqref="B18" xr:uid="{9B845561-FB0B-47A8-8C59-02A1789F6FDB}">
      <formula1>"sim,não"</formula1>
    </dataValidation>
    <dataValidation type="list" allowBlank="1" showInputMessage="1" showErrorMessage="1" sqref="B19" xr:uid="{038C47F0-128A-4380-A356-3AAAE29F6126}">
      <formula1>"cupom é linear 360,faltou PTAX,dc errado"</formula1>
    </dataValidation>
    <dataValidation type="list" allowBlank="1" showInputMessage="1" showErrorMessage="1" sqref="B24" xr:uid="{FF70E9F5-080F-425C-8B74-93E15A8A51AC}">
      <formula1>"arbitrar imediatamente,revisar coleta de dados,refazer com flat-forward"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92E61-9629-4722-9252-3778215F3DEE}">
  <dimension ref="A1:Z200"/>
  <sheetViews>
    <sheetView tabSelected="1" workbookViewId="0">
      <selection activeCell="C8" sqref="C8"/>
    </sheetView>
  </sheetViews>
  <sheetFormatPr defaultRowHeight="14.4" x14ac:dyDescent="0.3"/>
  <cols>
    <col min="1" max="1" width="133.33203125" customWidth="1"/>
  </cols>
  <sheetData>
    <row r="1" spans="1:26" ht="21" x14ac:dyDescent="0.4">
      <c r="A1" s="2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3" t="s">
        <v>112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" t="s">
        <v>113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" t="s">
        <v>114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1" t="s">
        <v>115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" t="s">
        <v>116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" t="s">
        <v>117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" t="s">
        <v>118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" t="s">
        <v>119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" t="s">
        <v>120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" t="s">
        <v>121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" t="s">
        <v>122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 t="s">
        <v>123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 t="s">
        <v>124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" t="s">
        <v>125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 t="s">
        <v>126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 t="s">
        <v>127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 t="s">
        <v>128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 t="s">
        <v>129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 t="s">
        <v>130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 t="s">
        <v>131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 t="s">
        <v>132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 t="s">
        <v>133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 t="s">
        <v>134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 t="s">
        <v>135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 t="s">
        <v>136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 t="s">
        <v>137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 t="s">
        <v>138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 t="s">
        <v>139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 t="s">
        <v>140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 t="s">
        <v>141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 t="s">
        <v>142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 t="s">
        <v>143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 t="s">
        <v>144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 t="s">
        <v>145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 t="s">
        <v>146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 t="s">
        <v>147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 t="s">
        <v>148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 t="s">
        <v>149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 t="s">
        <v>150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 t="s">
        <v>151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 t="s">
        <v>152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 t="s">
        <v>153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 t="s">
        <v>154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 t="s">
        <v>155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 t="s">
        <v>156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 t="s">
        <v>157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 t="s">
        <v>158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 t="s">
        <v>159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 t="s">
        <v>160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 t="s">
        <v>161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 t="s">
        <v>162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 t="s">
        <v>163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 t="s">
        <v>164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 t="s">
        <v>165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 t="s">
        <v>166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 t="s">
        <v>167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 t="s">
        <v>168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 t="s">
        <v>169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 t="s">
        <v>170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 t="s">
        <v>171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 t="s">
        <v>172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 t="s">
        <v>173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 t="s">
        <v>174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 t="s">
        <v>175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 t="s">
        <v>176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 t="s">
        <v>177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2026-08-13T17:17:49Z</dcterms:created>
  <dcterms:modified xsi:type="dcterms:W3CDTF">2026-08-19T17:53:03Z</dcterms:modified>
</cp:coreProperties>
</file>