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75DED24F-A991-4E8E-993A-2298B98FCC71}" xr6:coauthVersionLast="47" xr6:coauthVersionMax="47" xr10:uidLastSave="{00000000-0000-0000-0000-000000000000}"/>
  <bookViews>
    <workbookView xWindow="-108" yWindow="-108" windowWidth="23256" windowHeight="12456" activeTab="2" xr2:uid="{DFCFBAE2-A7A8-462B-8DF7-07F2E1E2F86E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" i="3" l="1"/>
  <c r="F19" i="3"/>
  <c r="A13" i="3"/>
  <c r="E12" i="3"/>
  <c r="D12" i="3"/>
  <c r="E6" i="3"/>
  <c r="D6" i="3"/>
  <c r="C31" i="2"/>
  <c r="B31" i="2"/>
  <c r="E22" i="2"/>
  <c r="D22" i="2"/>
  <c r="C22" i="2"/>
  <c r="A22" i="2"/>
  <c r="D21" i="2"/>
  <c r="C21" i="2"/>
  <c r="A21" i="2"/>
  <c r="B15" i="2"/>
  <c r="B35" i="2" s="1"/>
  <c r="B13" i="2"/>
  <c r="B14" i="2" s="1"/>
  <c r="B16" i="2" s="1"/>
  <c r="A17" i="2" s="1"/>
  <c r="B12" i="2"/>
  <c r="C30" i="2" l="1"/>
  <c r="E21" i="2"/>
  <c r="B34" i="2"/>
  <c r="A24" i="2"/>
  <c r="B30" i="2" l="1"/>
  <c r="F21" i="2"/>
  <c r="E19" i="3" l="1"/>
  <c r="F22" i="2"/>
  <c r="D30" i="2"/>
  <c r="A23" i="2" l="1"/>
  <c r="E20" i="3"/>
  <c r="D31" i="2"/>
  <c r="D32" i="2" s="1"/>
  <c r="A36" i="2" s="1"/>
</calcChain>
</file>

<file path=xl/sharedStrings.xml><?xml version="1.0" encoding="utf-8"?>
<sst xmlns="http://schemas.openxmlformats.org/spreadsheetml/2006/main" count="149" uniqueCount="142">
  <si>
    <t>Simulador 2 · FRA de DI — forward e trava sintética com dois DI1</t>
  </si>
  <si>
    <t>Módulo 2 · Bloco 3 (seções 3.1–3.3) — cálculo da taxa forward e montagem da operação sintética</t>
  </si>
  <si>
    <t>1. O que este simulador faz</t>
  </si>
  <si>
    <t>Calcula a taxa forward de um trecho futuro da curva de DI (base 252, capitalização composta) a partir de duas taxas spot e, em seguida, monta o FRA de DI sintético: a operação com dois contratos DI1 que trava o custo desse trecho, com as quantidades das pernas calibradas pelos PUs.</t>
  </si>
  <si>
    <t>Destina-se a gerentes de tesouraria, ALM e áreas de captação que precisam travar hoje o custo de um trecho futuro do funding — e a quem estuda a diferença entre expectativa de mercado e prêmio de prazo.</t>
  </si>
  <si>
    <t>2. A forward, por extenso (condição de não arbitragem)</t>
  </si>
  <si>
    <t>Aplicar a taxa longa até du₂ deve render o mesmo que aplicar a curta até du₁ e reinvestir o trecho restante à forward:</t>
  </si>
  <si>
    <t>(1+i₂)^(du₂/252)  =  (1+i₁)^(du₁/252)  ×  (1+f)^((du₂−du₁)/252)</t>
  </si>
  <si>
    <t>Isolando a forward, com F = (1+i)^(du/252):</t>
  </si>
  <si>
    <t>f  =  [ F₂ / F₁ ]^( 252 / (du₂ − du₁) )  −  1</t>
  </si>
  <si>
    <t>3. A montagem da trava, em 3 passos</t>
  </si>
  <si>
    <t>Passo 1 — Compra-se taxa no vértice longo (DI1 de du₂): fixa-se o custo até o fim do trecho.</t>
  </si>
  <si>
    <t>Passo 2 — Vende-se taxa no vértice curto (DI1 de du₁): devolve-se ao mercado a exposição do trecho inicial, que não se quer travar.</t>
  </si>
  <si>
    <t>Passo 3 — Calibram-se as quantidades pelos PUs (em mesa, por DV01) para que o ajuste da perna curta cancele a exposição do trecho inicial da perna longa. PU = 100.000 / (1+i)^(du/252).</t>
  </si>
  <si>
    <t>O que sobra é exposição líquida apenas ao trecho du₁×du₂, à taxa f. Não existe um contrato "FRA de DI" na bolsa — existe esta operação sintética com dois DI1 que todo mundo chama assim.</t>
  </si>
  <si>
    <t>⚠ ARMADILHA DE MESA</t>
  </si>
  <si>
    <t>"Ler a forward como previsão é o erro número um do gerente. A pergunta certa não é 'a forward está certa?', e sim 'o prêmio embutido nela compensa o risco do meu passivo?'."</t>
  </si>
  <si>
    <t>A forward não é previsão: é expectativa + prêmio de prazo + ruídos. Quem paga o prêmio compra certeza.</t>
  </si>
  <si>
    <t>4. Nota sobre ajuste diário</t>
  </si>
  <si>
    <t>No DI1 o P&amp;L pinga na conta dia a dia. A trava protege o custo do trecho, mas o caixa do ajuste oscila no caminho: é preciso liquidez para atravessar o percurso, mesmo quando o resultado no vencimento é o contratado.</t>
  </si>
  <si>
    <t>5. Como usar</t>
  </si>
  <si>
    <t>Preencha apenas as células azuis (#DCE9F5) na aba Simulador. As demais estão bloqueadas e contêm fórmulas. Na aba Cenários, responda nas células azuis: a verificação é automática (tolerância de 0,02 p.p.).</t>
  </si>
  <si>
    <t>Aviso: dados ilustrativos. Em aplicação real, use as curvas oficiais (ANBIMA / B3) e os PUs de ajuste dos contratos DI1 divulgados pela B3.</t>
  </si>
  <si>
    <t>Preencha apenas as células azuis. Base 252, capitalização composta.</t>
  </si>
  <si>
    <t>1 · INPUTS</t>
  </si>
  <si>
    <t>du₁ — vértice curto (dias úteis)</t>
  </si>
  <si>
    <t>i₁ — taxa spot do vértice curto (% a.a.)</t>
  </si>
  <si>
    <t>du₂ — vértice longo (dias úteis)</t>
  </si>
  <si>
    <t>i₂ — taxa spot do vértice longo (% a.a.)</t>
  </si>
  <si>
    <t>Valor a travar — exposição no trecho (R$)</t>
  </si>
  <si>
    <t>2 · A FORWARD DO TRECHO (cálculo aberto)</t>
  </si>
  <si>
    <t>F₁ = (1+i₁)^(du₁/252) — fator do vértice curto</t>
  </si>
  <si>
    <t>F₂ = (1+i₂)^(du₂/252) — fator do vértice longo</t>
  </si>
  <si>
    <t>F₂ / F₁ — rendimento acumulado do trecho</t>
  </si>
  <si>
    <t>du₂ − du₁ — dias úteis do trecho</t>
  </si>
  <si>
    <t>3 · MONTAGEM DA TRAVA SINTÉTICA (dois DI1)</t>
  </si>
  <si>
    <t>Perna</t>
  </si>
  <si>
    <t>Sentido</t>
  </si>
  <si>
    <t>du</t>
  </si>
  <si>
    <t>Taxa (% a.a.)</t>
  </si>
  <si>
    <t>PU (R$)</t>
  </si>
  <si>
    <t>Nº de contratos</t>
  </si>
  <si>
    <t>Compra de taxa</t>
  </si>
  <si>
    <t>Venda de taxa</t>
  </si>
  <si>
    <t>4 · E SE A CURVA SE MOVER? (choque paralelo)</t>
  </si>
  <si>
    <t>Choque paralelo na curva (bps)</t>
  </si>
  <si>
    <t>PU inicial (R$)</t>
  </si>
  <si>
    <t>PU pós-choque (R$)</t>
  </si>
  <si>
    <t>P&amp;L (R$)</t>
  </si>
  <si>
    <t>Longa — comprada em taxa (vendida em PU)</t>
  </si>
  <si>
    <t>Curta — vendida em taxa (comprada em PU)</t>
  </si>
  <si>
    <t>P&amp;L líquido da operação</t>
  </si>
  <si>
    <t>Forward do mesmo trecho na curva pós-choque (% a.a.)</t>
  </si>
  <si>
    <t>Nota: o trecho inicial 0×du₁ está neutralizado (as pernas têm o mesmo valor financeiro presente e sensibilidades de sinais opostos). No DI1 este P&amp;L pinga na conta dia a dia — a trava protege o custo do trecho, mas exige liquidez para o ajuste diário no caminho.</t>
  </si>
  <si>
    <t>Cenários de treino — FRA de DI</t>
  </si>
  <si>
    <t>Responda nas células azuis. Verificação automática: ✔ Correto quando |resposta − gabarito| &lt; 0,02 p.p. Gabaritos calculados por fórmula.</t>
  </si>
  <si>
    <t>CENÁRIO A · Dedução do material</t>
  </si>
  <si>
    <t>Deduza, pela condição de não arbitragem, a forward do trecho 126×252 da curva ilustrativa (i₁ = 13,00% em 126 du; i₂ = 13,60% em 252 du). Responda em % a.a.</t>
  </si>
  <si>
    <t>Sua resposta (% a.a.)</t>
  </si>
  <si>
    <t>Gabarito</t>
  </si>
  <si>
    <t>CENÁRIO B · O trecho da captação real (126×378)</t>
  </si>
  <si>
    <t>O caso condutor usa de fato o trecho 126×378. Com i(126 du) = 13,00% e i(378 du) = 13,40%, calcule a forward 126×378. Responda em % a.a.</t>
  </si>
  <si>
    <t>du curto / i curto</t>
  </si>
  <si>
    <t>du longo / i longo</t>
  </si>
  <si>
    <t>CENÁRIO C · Montagem perna a perna (travar R$ 100 mi no trecho 126×252)</t>
  </si>
  <si>
    <t>Descreva a operação: escolha o sentido e o vértice de cada perna nas listas e calcule o número de contratos DI1 de cada uma (PU = 100.000/(1+i)^(du/252)).</t>
  </si>
  <si>
    <t>Vértice</t>
  </si>
  <si>
    <t>Gabarito (contratos)</t>
  </si>
  <si>
    <t>Verificação</t>
  </si>
  <si>
    <t>Perna 1 — fixa o custo até o fim do trecho</t>
  </si>
  <si>
    <t>Perna 2 — devolve a exposição do trecho inicial</t>
  </si>
  <si>
    <t>Dica: PU longa = R$ 88.028,17 e PU curta = R$ 94.072,09. A perna longa vem de Valor/PU_longa; a curta, de n_longa × PU_longa / PU_curta.</t>
  </si>
  <si>
    <t>CENÁRIO D · Conceito (resposta em texto)</t>
  </si>
  <si>
    <t>Por que a forward "erra para cima" sistematicamente — isto é, tende a ficar acima da taxa que de fato se realiza — e por que isso não é um defeito do mercado?</t>
  </si>
  <si>
    <t>Sua resposta</t>
  </si>
  <si>
    <t>Resposta-modelo (expanda o grupo da linha 27 para conferir depois de responder)</t>
  </si>
  <si>
    <t>Resposta-modelo: a forward não é previsão — é expectativa + prêmio de prazo + ruídos. Quem carrega risco de prazo (o vendedor de taxa longa) exige remuneração por incerteza de inflação, de política monetária e de liquidez; esse prêmio de prazo entra na taxa longa e, por construção, na forward. Logo a forward embute um viés altista em relação à taxa esperada. Não é defeito: é o preço da certeza. A pergunta de gestão não é "a forward está certa?", e sim "o prêmio embutido nela compensa o risco do meu passivo?".</t>
  </si>
  <si>
    <t>Prompt utilizado para gerar este simulador</t>
  </si>
  <si>
    <t>Documento-fonte: Spec_Simulador_2_FRA_de_DI.md · Reproduzido na íntegra · Gerado em 13/08/2026</t>
  </si>
  <si>
    <t># Spec — Simulador 2 · FRA de DI (forward e trava sintética com dois DI1)</t>
  </si>
  <si>
    <t>&gt; **Prompt para o Claude for Excel.** Crie um arquivo `Simulador_2_FRA_de_DI.xlsx` seguindo integralmente esta especificação. Ao final, cole o texto completo deste documento na aba "Prompt".</t>
  </si>
  <si>
    <t>## 1. Contexto e objetivo</t>
  </si>
  <si>
    <t>Simulador do Módulo 2, Bloco 3 (seções 3.1–3.3). Duas competências:</t>
  </si>
  <si>
    <t>1. **Calcular a taxa forward** de um trecho futuro a partir de duas taxas spot da curva de DI (base 252 composta);</t>
  </si>
  <si>
    <t>2. **Montar o FRA de DI sintético** — a operação com dois contratos DI1 que trava esse trecho — calibrando as quantidades das pernas pelos PUs.</t>
  </si>
  <si>
    <t>Mensagens pedagógicas centrais: *"Não existe um contrato 'FRA de DI' na bolsa — existe a operação sintética com dois DI1 que todo mundo chama assim"* e *"A forward não é previsão: é expectativa + prêmio de prazo + ruídos. Quem paga o prêmio compra certeza."*</t>
  </si>
  <si>
    <t>## 2. Estrutura do arquivo (4 abas, nesta ordem)</t>
  </si>
  <si>
    <t>1. **Instruções** · 2. **Simulador** · 3. **Cenários** · 4. **Prompt**</t>
  </si>
  <si>
    <t>## 3. Convenções visuais</t>
  </si>
  <si>
    <t>Idênticas ao padrão do curso: fundo branco, Arial, títulos `#002C4D`, texto `#202427`, resultados `#0C63AA`, inputs em `#DCE9F5` desbloqueados, demais células bloqueadas (proteção sem senha). Taxas em % com 2 casas; fatores com 6 casas; PUs em R$ com 2 casas; quantidades com 2 casas.</t>
  </si>
  <si>
    <t>## 4. Aba "Instruções"</t>
  </si>
  <si>
    <t>- O que o simulador faz (forward + montagem da trava) e a quem se destina.</t>
  </si>
  <si>
    <t>- Fórmula da forward, por extenso, a partir da condição de não arbitragem:</t>
  </si>
  <si>
    <t xml:space="preserve">  `(1+i2)^(du2/252) = (1+i1)^(du1/252) × (1+f)^((du2−du1)/252)` →</t>
  </si>
  <si>
    <t xml:space="preserve">  `f = [F2/F1]^(252/(du2−du1)) − 1`, com `F = (1+i)^(du/252)`.</t>
  </si>
  <si>
    <t>- A montagem em 3 passos: (1) compra-se taxa no vértice longo; (2) vende-se taxa no vértice curto; (3) calibram-se as quantidades pelos PUs (ou DV01) para que o ajuste da perna curta cancele a exposição do trecho inicial da perna longa. `PU = 100.000 / (1+i)^(du/252)`.</t>
  </si>
  <si>
    <t>- **Armadilha de mesa** (caixa destacada): *"Ler a forward como previsão é o erro número um do gerente. A pergunta certa não é 'a forward está certa?', e sim 'o prêmio embutido nela compensa o risco do meu passivo?'."*</t>
  </si>
  <si>
    <t>- Nota sobre ajuste diário: no DI1 o P&amp;L pinga na conta dia a dia — a trava protege o custo do trecho, mas o caixa do ajuste oscila no caminho.</t>
  </si>
  <si>
    <t>- Aviso de dados ilustrativos (aplicação real: curvas ANBIMA/B3, DI1 da B3).</t>
  </si>
  <si>
    <t>## 5. Aba "Simulador"</t>
  </si>
  <si>
    <t>### 5.1 Inputs (células azuis)</t>
  </si>
  <si>
    <t>| Campo | Default |</t>
  </si>
  <si>
    <t>|---|---|</t>
  </si>
  <si>
    <t>| du₁ (vértice curto) | 126 |</t>
  </si>
  <si>
    <t>| i₁ (taxa a.a.) | 13,00% |</t>
  </si>
  <si>
    <t>| du₂ (vértice longo) | 252 |</t>
  </si>
  <si>
    <t>| i₂ (taxa a.a.) | 13,60% |</t>
  </si>
  <si>
    <t>| Valor a travar (R$, exposição no trecho) | 100.000.000 |</t>
  </si>
  <si>
    <t>Validações: du₁ &lt; du₂; taxas entre 0% e 100%; valor &gt; 0.</t>
  </si>
  <si>
    <t>### 5.2 Bloco "A forward do trecho" (cálculo aberto)</t>
  </si>
  <si>
    <t>1. `F1 = (1+i1)^(du1/252)` → **1,063015**</t>
  </si>
  <si>
    <t>2. `F2 = (1+i2)^(du2/252)` → **1,136000**</t>
  </si>
  <si>
    <t>3. `F2/F1` (rendimento do trecho) → **1,068659**</t>
  </si>
  <si>
    <t>4. `f = (F2/F1)^(252/(du2−du1)) − 1` → **14,20% a.a.** (resultado final, destaque)</t>
  </si>
  <si>
    <t>5. Linha de leitura automática: comparação de f com i₂ (fórmula SE): *"A curva embute, no trecho futuro, uma taxa [acima/abaixo] do ano cheio."*</t>
  </si>
  <si>
    <t>### 5.3 Bloco "Montagem da trava sintética"</t>
  </si>
  <si>
    <t>Tabela com as duas pernas:</t>
  </si>
  <si>
    <t>| Perna | Sentido | du | Taxa | PU (R$) | Nº de contratos |</t>
  </si>
  <si>
    <t>|---|---|---|---|---|---|</t>
  </si>
  <si>
    <t>| Longa (DI1 du₂) | Compra de taxa | 252 | 13,60% | `100000/(1+i2)^(du2/252)` = **88.028,17** | `Valor / PU_longa` |</t>
  </si>
  <si>
    <t>| Curta (DI1 du₁) | Venda de taxa | 126 | 13,00% | `100000/(1+i1)^(du1/252)` = **94.072,09** | `n_longa × PU_longa / PU_curta` |</t>
  </si>
  <si>
    <t>- Célula de explicação da calibragem: a quantidade da perna curta é dimensionada para que o valor financeiro presente das duas pernas se iguale, cancelando a exposição do trecho inicial (rotular como calibragem por PU — versão didática; em mesa, calibra-se por DV01).</t>
  </si>
  <si>
    <t>- Linha-resumo: **"O que sobra é exposição líquida apenas ao trecho du₁×du₂, à taxa f"** com f referenciado.</t>
  </si>
  <si>
    <t>### 5.4 Bloco "E se a curva se mover?" (mini-cenário dinâmico)</t>
  </si>
  <si>
    <t>- Input azul: choque paralelo na curva em bps (default +50).</t>
  </si>
  <si>
    <t>- Recalcular PUs pós-choque e mostrar o P&amp;L de cada perna e o **P&amp;L líquido ≈ 0 do trecho já decorrido** vs. o efeito no trecho travado — demonstrando que a trava fixa o custo do trecho independentemente da direção do choque. Manter simples: 3 linhas (P&amp;L perna longa, P&amp;L perna curta, líquido) com leitura automática.</t>
  </si>
  <si>
    <t>Sem gráfico nesta aba (o valor pedagógico está nos números perna a perna).</t>
  </si>
  <si>
    <t>## 6. Aba "Cenários"</t>
  </si>
  <si>
    <t>Verificação automática no mesmo padrão do Simulador 1 ("✔ Correto" se |resposta − gabarito| &lt; 0,02 p.p.; gabaritos calculados por fórmula).</t>
  </si>
  <si>
    <t>- **Cenário A (dedução do material):** deduza por que a forward do trecho 126×252 da curva ilustrativa é 14,20%. Resposta em taxa; gabarito 14,20%.</t>
  </si>
  <si>
    <t>- **Cenário B (trecho da captação real):** o caso condutor usa de fato 126×378. Com i(378 du) = 13,40%, calcule a forward 126×378. Gabarito por fórmula: `[(1,134)^1,5 / (1,13)^0,5]^(252/252) − 1` = **13,60%**.</t>
  </si>
  <si>
    <t>- **Cenário C (montagem):** descreva perna a perna (células de múltipla escolha com validação de lista: Compra/Venda; vértice curto/longo) e calcule o nº de contratos de cada perna para travar R$ 100 mi no trecho 126×252. Gabarito: compra no longo, venda no curto; quantidades conforme 5.3.</t>
  </si>
  <si>
    <t>- **Cenário D (conceito):** pergunta de texto com resposta-modelo em célula oculta: por que a forward "erra para cima" sistematicamente e por que isso não é defeito? (Resposta-modelo: prêmio de prazo = remuneração de quem carrega o risco.)</t>
  </si>
  <si>
    <t>## 7. Aba "Prompt"</t>
  </si>
  <si>
    <t>Colar o texto integral desta especificação, com título "Prompt utilizado para gerar este simulador" e data.</t>
  </si>
  <si>
    <t>## 8. Critérios de aceite</t>
  </si>
  <si>
    <t>- Defaults: f = **14,20%**; PU longa = **88.028,17**; PU curta = **94.072,09**.</t>
  </si>
  <si>
    <t>- du₂ = du₁ deve ser bloqueado pela validação (divisão por zero impossível).</t>
  </si>
  <si>
    <t>- Choque de +50 bps e de −50 bps produzem o mesmo custo travado do trecho (leitura automática confirma).</t>
  </si>
  <si>
    <t>- Apenas células azuis editáveis; aba Prompt contém a spec na íntegra.</t>
  </si>
  <si>
    <t>FORWARD DO TRECHO: f = (F₂/F₁)^(252/(du₂−du₁)) − 1</t>
  </si>
  <si>
    <t>Custo travado do trecho — f contratado (% 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</si>
</sst>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\+0;\-0;0"/>
    <numFmt numFmtId="166" formatCode="&quot;R$&quot;\ #,##0.00;\(&quot;R$&quot;\ #,##0.00\);&quot;-&quot;"/>
  </numFmts>
  <fonts count="14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sz val="11"/>
      <color rgb="FF202427"/>
      <name val="Arial"/>
    </font>
    <font>
      <i/>
      <sz val="11"/>
      <color rgb="FF202427"/>
      <name val="Arial"/>
    </font>
    <font>
      <b/>
      <sz val="12"/>
      <color rgb="FF002C4D"/>
      <name val="Arial"/>
    </font>
    <font>
      <sz val="11"/>
      <color rgb="FF0C63AA"/>
      <name val="Arial"/>
    </font>
    <font>
      <b/>
      <sz val="11"/>
      <color rgb="FF0C63AA"/>
      <name val="Arial"/>
    </font>
    <font>
      <b/>
      <sz val="11"/>
      <color rgb="FF002C4D"/>
      <name val="Arial"/>
    </font>
    <font>
      <sz val="10"/>
      <color rgb="FF202427"/>
      <name val="Arial"/>
    </font>
    <font>
      <i/>
      <sz val="10"/>
      <color rgb="FF202427"/>
      <name val="Arial"/>
    </font>
    <font>
      <b/>
      <sz val="14"/>
      <color rgb="FF0C63AA"/>
      <name val="Arial"/>
    </font>
    <font>
      <i/>
      <sz val="11"/>
      <color rgb="FF0C63AA"/>
      <name val="Arial"/>
    </font>
    <font>
      <b/>
      <sz val="11"/>
      <color rgb="FFFFFFFF"/>
      <name val="Arial"/>
    </font>
    <font>
      <b/>
      <sz val="12"/>
      <color rgb="FF0C63AA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9F5"/>
        <bgColor indexed="64"/>
      </patternFill>
    </fill>
    <fill>
      <patternFill patternType="solid">
        <fgColor rgb="FF002C4D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9" fillId="0" borderId="0" xfId="0" applyFont="1"/>
    <xf numFmtId="0" fontId="4" fillId="0" borderId="0" xfId="0" applyFont="1"/>
    <xf numFmtId="0" fontId="2" fillId="0" borderId="0" xfId="0" applyFont="1"/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2" borderId="0" xfId="0" applyFont="1" applyFill="1"/>
    <xf numFmtId="10" fontId="10" fillId="2" borderId="0" xfId="0" applyNumberFormat="1" applyFont="1" applyFill="1" applyAlignment="1">
      <alignment horizontal="center"/>
    </xf>
    <xf numFmtId="0" fontId="11" fillId="0" borderId="0" xfId="0" applyFont="1"/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0" fontId="5" fillId="0" borderId="5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0" fontId="6" fillId="2" borderId="0" xfId="0" applyFont="1" applyFill="1"/>
    <xf numFmtId="0" fontId="7" fillId="0" borderId="4" xfId="0" applyFont="1" applyBorder="1"/>
    <xf numFmtId="0" fontId="0" fillId="0" borderId="5" xfId="0" applyBorder="1"/>
    <xf numFmtId="10" fontId="13" fillId="2" borderId="0" xfId="0" applyNumberFormat="1" applyFont="1" applyFill="1" applyAlignment="1">
      <alignment horizontal="center"/>
    </xf>
    <xf numFmtId="10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1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6" fillId="0" borderId="6" xfId="0" applyFont="1" applyBorder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8" fillId="0" borderId="0" xfId="0" applyFont="1"/>
    <xf numFmtId="1" fontId="2" fillId="2" borderId="0" xfId="0" applyNumberFormat="1" applyFont="1" applyFill="1" applyAlignment="1" applyProtection="1">
      <alignment horizontal="center"/>
      <protection locked="0"/>
    </xf>
    <xf numFmtId="10" fontId="2" fillId="2" borderId="0" xfId="0" applyNumberFormat="1" applyFont="1" applyFill="1" applyAlignment="1" applyProtection="1">
      <alignment horizontal="center"/>
      <protection locked="0"/>
    </xf>
    <xf numFmtId="165" fontId="2" fillId="2" borderId="0" xfId="0" applyNumberFormat="1" applyFont="1" applyFill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4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166" fontId="6" fillId="0" borderId="5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CC96D3D-8262-4F53-8F6B-EB98EE75D19B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3edd8739-e032-4763-a68b-4aef7a20f4b7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AD7A7-204C-4D5C-AE09-3786C968870F}">
  <dimension ref="A1:A30"/>
  <sheetViews>
    <sheetView showGridLines="0" workbookViewId="0">
      <selection activeCell="K6" sqref="K6"/>
    </sheetView>
  </sheetViews>
  <sheetFormatPr defaultRowHeight="14.4" x14ac:dyDescent="0.3"/>
  <sheetData>
    <row r="1" spans="1:1" ht="21" x14ac:dyDescent="0.4">
      <c r="A1" s="1" t="s">
        <v>0</v>
      </c>
    </row>
    <row r="2" spans="1:1" x14ac:dyDescent="0.3">
      <c r="A2" s="30" t="s">
        <v>1</v>
      </c>
    </row>
    <row r="4" spans="1:1" ht="15.6" x14ac:dyDescent="0.3">
      <c r="A4" s="3" t="s">
        <v>2</v>
      </c>
    </row>
    <row r="5" spans="1:1" x14ac:dyDescent="0.3">
      <c r="A5" s="4" t="s">
        <v>3</v>
      </c>
    </row>
    <row r="6" spans="1:1" x14ac:dyDescent="0.3">
      <c r="A6" s="4" t="s">
        <v>4</v>
      </c>
    </row>
    <row r="8" spans="1:1" ht="15.6" x14ac:dyDescent="0.3">
      <c r="A8" s="3" t="s">
        <v>5</v>
      </c>
    </row>
    <row r="9" spans="1:1" x14ac:dyDescent="0.3">
      <c r="A9" s="4" t="s">
        <v>6</v>
      </c>
    </row>
    <row r="10" spans="1:1" x14ac:dyDescent="0.3">
      <c r="A10" s="24" t="s">
        <v>7</v>
      </c>
    </row>
    <row r="11" spans="1:1" x14ac:dyDescent="0.3">
      <c r="A11" s="4" t="s">
        <v>8</v>
      </c>
    </row>
    <row r="12" spans="1:1" x14ac:dyDescent="0.3">
      <c r="A12" s="24" t="s">
        <v>9</v>
      </c>
    </row>
    <row r="14" spans="1:1" ht="15.6" x14ac:dyDescent="0.3">
      <c r="A14" s="3" t="s">
        <v>10</v>
      </c>
    </row>
    <row r="15" spans="1:1" x14ac:dyDescent="0.3">
      <c r="A15" s="4" t="s">
        <v>11</v>
      </c>
    </row>
    <row r="16" spans="1:1" x14ac:dyDescent="0.3">
      <c r="A16" s="4" t="s">
        <v>12</v>
      </c>
    </row>
    <row r="17" spans="1:1" x14ac:dyDescent="0.3">
      <c r="A17" s="4" t="s">
        <v>13</v>
      </c>
    </row>
    <row r="18" spans="1:1" x14ac:dyDescent="0.3">
      <c r="A18" s="24" t="s">
        <v>14</v>
      </c>
    </row>
    <row r="20" spans="1:1" x14ac:dyDescent="0.3">
      <c r="A20" s="7" t="s">
        <v>15</v>
      </c>
    </row>
    <row r="21" spans="1:1" x14ac:dyDescent="0.3">
      <c r="A21" s="29" t="s">
        <v>16</v>
      </c>
    </row>
    <row r="22" spans="1:1" x14ac:dyDescent="0.3">
      <c r="A22" s="31" t="s">
        <v>17</v>
      </c>
    </row>
    <row r="24" spans="1:1" ht="15.6" x14ac:dyDescent="0.3">
      <c r="A24" s="3" t="s">
        <v>18</v>
      </c>
    </row>
    <row r="25" spans="1:1" x14ac:dyDescent="0.3">
      <c r="A25" s="4" t="s">
        <v>19</v>
      </c>
    </row>
    <row r="27" spans="1:1" ht="15.6" x14ac:dyDescent="0.3">
      <c r="A27" s="3" t="s">
        <v>20</v>
      </c>
    </row>
    <row r="28" spans="1:1" x14ac:dyDescent="0.3">
      <c r="A28" s="4" t="s">
        <v>21</v>
      </c>
    </row>
    <row r="30" spans="1:1" x14ac:dyDescent="0.3">
      <c r="A30" s="2" t="s">
        <v>22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9E39-454F-47C3-BE8B-DA8567605B54}">
  <dimension ref="A1:F38"/>
  <sheetViews>
    <sheetView showGridLines="0" topLeftCell="A15" workbookViewId="0">
      <selection activeCell="B21" sqref="B21"/>
    </sheetView>
  </sheetViews>
  <sheetFormatPr defaultRowHeight="14.4" x14ac:dyDescent="0.3"/>
  <cols>
    <col min="1" max="1" width="61.109375" customWidth="1"/>
    <col min="2" max="6" width="21.33203125" customWidth="1"/>
  </cols>
  <sheetData>
    <row r="1" spans="1:2" ht="21" x14ac:dyDescent="0.4">
      <c r="A1" s="1" t="s">
        <v>0</v>
      </c>
    </row>
    <row r="2" spans="1:2" x14ac:dyDescent="0.3">
      <c r="A2" s="2" t="s">
        <v>23</v>
      </c>
    </row>
    <row r="4" spans="1:2" ht="15.6" x14ac:dyDescent="0.3">
      <c r="A4" s="3" t="s">
        <v>24</v>
      </c>
    </row>
    <row r="5" spans="1:2" x14ac:dyDescent="0.3">
      <c r="A5" s="4" t="s">
        <v>25</v>
      </c>
      <c r="B5" s="33">
        <v>126</v>
      </c>
    </row>
    <row r="6" spans="1:2" x14ac:dyDescent="0.3">
      <c r="A6" s="4" t="s">
        <v>26</v>
      </c>
      <c r="B6" s="34">
        <v>0.13</v>
      </c>
    </row>
    <row r="7" spans="1:2" x14ac:dyDescent="0.3">
      <c r="A7" s="4" t="s">
        <v>27</v>
      </c>
      <c r="B7" s="33">
        <v>252</v>
      </c>
    </row>
    <row r="8" spans="1:2" x14ac:dyDescent="0.3">
      <c r="A8" s="4" t="s">
        <v>28</v>
      </c>
      <c r="B8" s="34">
        <v>0.13600000000000001</v>
      </c>
    </row>
    <row r="9" spans="1:2" x14ac:dyDescent="0.3">
      <c r="A9" s="4" t="s">
        <v>29</v>
      </c>
      <c r="B9" s="39">
        <v>100000000</v>
      </c>
    </row>
    <row r="11" spans="1:2" ht="15.6" x14ac:dyDescent="0.3">
      <c r="A11" s="3" t="s">
        <v>30</v>
      </c>
    </row>
    <row r="12" spans="1:2" x14ac:dyDescent="0.3">
      <c r="A12" s="4" t="s">
        <v>31</v>
      </c>
      <c r="B12" s="5">
        <f>(1+B6)^(B5/252)</f>
        <v>1.0630145812734648</v>
      </c>
    </row>
    <row r="13" spans="1:2" x14ac:dyDescent="0.3">
      <c r="A13" s="4" t="s">
        <v>32</v>
      </c>
      <c r="B13" s="5">
        <f>(1+B8)^(B7/252)</f>
        <v>1.1360000000000001</v>
      </c>
    </row>
    <row r="14" spans="1:2" x14ac:dyDescent="0.3">
      <c r="A14" s="4" t="s">
        <v>33</v>
      </c>
      <c r="B14" s="5">
        <f>B13/B12</f>
        <v>1.0686589064837668</v>
      </c>
    </row>
    <row r="15" spans="1:2" x14ac:dyDescent="0.3">
      <c r="A15" s="4" t="s">
        <v>34</v>
      </c>
      <c r="B15" s="6">
        <f>B7-B5</f>
        <v>126</v>
      </c>
    </row>
    <row r="16" spans="1:2" ht="17.399999999999999" x14ac:dyDescent="0.3">
      <c r="A16" s="7" t="s">
        <v>140</v>
      </c>
      <c r="B16" s="8">
        <f>(B14)^(252/B15)-1</f>
        <v>0.14203185840708032</v>
      </c>
    </row>
    <row r="17" spans="1:6" x14ac:dyDescent="0.3">
      <c r="A17" s="9" t="str">
        <f>"A curva embute, no trecho futuro de "&amp;TEXT(B15,"0")&amp;" du, uma taxa "&amp;IF(B16&gt;B8,"ACIMA",IF(B16&lt;B8,"ABAIXO","IGUAL À"))&amp;" da taxa do vértice longo ("&amp;TEXT(B16,"0,00%")&amp;" vs. "&amp;TEXT(B8,"0,00%")&amp;"). Isso não é previsão: é expectativa + prêmio de prazo + ruídos."</f>
        <v>A curva embute, no trecho futuro de 126 du, uma taxa ACIMA da taxa do vértice longo (14,20% vs. 13,60%). Isso não é previsão: é expectativa + prêmio de prazo + ruídos.</v>
      </c>
    </row>
    <row r="19" spans="1:6" ht="15.6" x14ac:dyDescent="0.3">
      <c r="A19" s="3" t="s">
        <v>35</v>
      </c>
    </row>
    <row r="20" spans="1:6" x14ac:dyDescent="0.3">
      <c r="A20" s="10" t="s">
        <v>36</v>
      </c>
      <c r="B20" s="11" t="s">
        <v>37</v>
      </c>
      <c r="C20" s="11" t="s">
        <v>38</v>
      </c>
      <c r="D20" s="11" t="s">
        <v>39</v>
      </c>
      <c r="E20" s="11" t="s">
        <v>40</v>
      </c>
      <c r="F20" s="12" t="s">
        <v>41</v>
      </c>
    </row>
    <row r="21" spans="1:6" x14ac:dyDescent="0.3">
      <c r="A21" s="13" t="str">
        <f>"Longa (DI1 "&amp;TEXT(B7,"0")&amp;" du)"</f>
        <v>Longa (DI1 252 du)</v>
      </c>
      <c r="B21" s="14" t="s">
        <v>42</v>
      </c>
      <c r="C21" s="15">
        <f>B7</f>
        <v>252</v>
      </c>
      <c r="D21" s="16">
        <f>B8</f>
        <v>0.13600000000000001</v>
      </c>
      <c r="E21" s="40">
        <f>100000/(1+D21)^(C21/252)</f>
        <v>88028.169014084502</v>
      </c>
      <c r="F21" s="17">
        <f>B9/E21</f>
        <v>1136</v>
      </c>
    </row>
    <row r="22" spans="1:6" x14ac:dyDescent="0.3">
      <c r="A22" s="13" t="str">
        <f>"Curta (DI1 "&amp;TEXT(B5,"0")&amp;" du)"</f>
        <v>Curta (DI1 126 du)</v>
      </c>
      <c r="B22" s="14" t="s">
        <v>43</v>
      </c>
      <c r="C22" s="15">
        <f>B5</f>
        <v>126</v>
      </c>
      <c r="D22" s="16">
        <f>B6</f>
        <v>0.13</v>
      </c>
      <c r="E22" s="40">
        <f>100000/(1+D22)^(C22/252)</f>
        <v>94072.086838359741</v>
      </c>
      <c r="F22" s="17">
        <f>F21*E21/E22</f>
        <v>1063.0145812734647</v>
      </c>
    </row>
    <row r="23" spans="1:6" x14ac:dyDescent="0.3">
      <c r="A23" s="4" t="str">
        <f>"Calibragem: a quantidade da perna curta ("&amp;TEXT(F22,"#.##0,00")&amp;" contratos) é dimensionada para que o valor financeiro presente das duas pernas se iguale ("&amp;TEXT(F21*E21,"R$ #.##0,00")&amp;"), cancelando a exposição do trecho inicial 0×"&amp;TEXT(B5,"0")&amp;" du. Rotulado como calibragem por PU — versão didática; em mesa, calibra-se por DV01."</f>
        <v>Calibragem: a quantidade da perna curta (1.063,01 contratos) é dimensionada para que o valor financeiro presente das duas pernas se iguale (R$ 100.000.000,00), cancelando a exposição do trecho inicial 0×126 du. Rotulado como calibragem por PU — versão didática; em mesa, calibra-se por DV01.</v>
      </c>
    </row>
    <row r="24" spans="1:6" x14ac:dyDescent="0.3">
      <c r="A24" s="18" t="str">
        <f>"O que sobra é exposição líquida apenas ao trecho "&amp;TEXT(B5,"0")&amp;"×"&amp;TEXT(B7,"0")&amp;" du, à taxa f = "&amp;TEXT(B16,"0,00%")&amp;" a.a."</f>
        <v>O que sobra é exposição líquida apenas ao trecho 126×252 du, à taxa f = 14,20% a.a.</v>
      </c>
    </row>
    <row r="26" spans="1:6" ht="15.6" x14ac:dyDescent="0.3">
      <c r="A26" s="3" t="s">
        <v>44</v>
      </c>
    </row>
    <row r="27" spans="1:6" x14ac:dyDescent="0.3">
      <c r="A27" s="4" t="s">
        <v>45</v>
      </c>
      <c r="B27" s="35">
        <v>50</v>
      </c>
    </row>
    <row r="29" spans="1:6" x14ac:dyDescent="0.3">
      <c r="A29" s="10" t="s">
        <v>36</v>
      </c>
      <c r="B29" s="11" t="s">
        <v>46</v>
      </c>
      <c r="C29" s="11" t="s">
        <v>47</v>
      </c>
      <c r="D29" s="12" t="s">
        <v>48</v>
      </c>
    </row>
    <row r="30" spans="1:6" x14ac:dyDescent="0.3">
      <c r="A30" s="13" t="s">
        <v>49</v>
      </c>
      <c r="B30" s="41">
        <f>E21</f>
        <v>88028.169014084502</v>
      </c>
      <c r="C30" s="41">
        <f>100000/(1+D21+$B$27/10000)^(C21/252)</f>
        <v>87642.418930762491</v>
      </c>
      <c r="D30" s="42">
        <f>-F21*(C30-B30)</f>
        <v>438212.09465380455</v>
      </c>
    </row>
    <row r="31" spans="1:6" x14ac:dyDescent="0.3">
      <c r="A31" s="13" t="s">
        <v>50</v>
      </c>
      <c r="B31" s="41">
        <f>E22</f>
        <v>94072.086838359741</v>
      </c>
      <c r="C31" s="41">
        <f>100000/(1+D22+$B$27/10000)^(C22/252)</f>
        <v>93864.650892786434</v>
      </c>
      <c r="D31" s="42">
        <f>F22*(C31-B31)</f>
        <v>-220507.43482467366</v>
      </c>
    </row>
    <row r="32" spans="1:6" x14ac:dyDescent="0.3">
      <c r="A32" s="19" t="s">
        <v>51</v>
      </c>
      <c r="B32" s="20"/>
      <c r="C32" s="20"/>
      <c r="D32" s="43">
        <f>D30+D31</f>
        <v>217704.65982913089</v>
      </c>
    </row>
    <row r="34" spans="1:2" ht="15.6" x14ac:dyDescent="0.3">
      <c r="A34" s="7" t="s">
        <v>141</v>
      </c>
      <c r="B34" s="21">
        <f>B16</f>
        <v>0.14203185840708032</v>
      </c>
    </row>
    <row r="35" spans="1:2" x14ac:dyDescent="0.3">
      <c r="A35" s="4" t="s">
        <v>52</v>
      </c>
      <c r="B35" s="22">
        <f>((1+B8+B27/10000)^(B7/252)/(1+B6+B27/10000)^(B5/252))^(252/B15)-1</f>
        <v>0.14703171806167425</v>
      </c>
    </row>
    <row r="36" spans="1:2" x14ac:dyDescent="0.3">
      <c r="A36" s="9" t="str">
        <f>"Com choque de "&amp;TEXT(B27,"+0;-0;0")&amp;" bps, a forward de mercado do trecho vai para "&amp;TEXT(B35,"0,00%")&amp;", mas o custo travado segue "&amp;TEXT(B34,"0,00%")&amp;": o P&amp;L líquido de "&amp;TEXT(D32,"R$ #.##0,00")&amp;" "&amp;IF(D32&gt;0,"compensa exatamente o encarecimento",IF(D32&lt;0,"devolve exatamente o barateamento","é nulo"))&amp;" do trecho. A trava fixa o custo em qualquer direção do choque — troque +50 por −50 bps e o custo travado não se move."</f>
        <v>Com choque de +50 bps, a forward de mercado do trecho vai para 14,70%, mas o custo travado segue 14,20%: o P&amp;L líquido de R$ 217.704,66 compensa exatamente o encarecimento do trecho. A trava fixa o custo em qualquer direção do choque — troque +50 por −50 bps e o custo travado não se move.</v>
      </c>
    </row>
    <row r="38" spans="1:2" x14ac:dyDescent="0.3">
      <c r="A38" s="2" t="s">
        <v>53</v>
      </c>
    </row>
  </sheetData>
  <sheetProtection sheet="1" objects="1" scenarios="1"/>
  <dataValidations count="5">
    <dataValidation type="custom" allowBlank="1" showInputMessage="1" showErrorMessage="1" errorTitle="du₁ inválido" error="du₁ deve ser inteiro, maior que zero e MENOR que du₂ (du₂=du₁ tornaria a forward indefinida)." sqref="B5" xr:uid="{AD4D9F5B-5949-4D58-BC2A-6F999BE41DD1}">
      <formula1>AND(B5&gt;0,B5&lt;B7,B5=INT(B5))</formula1>
    </dataValidation>
    <dataValidation type="custom" allowBlank="1" showInputMessage="1" showErrorMessage="1" errorTitle="du₂ inválido" error="du₂ deve ser inteiro e ESTRITAMENTE maior que du₁ (du₂=du₁ causaria divisão por zero)." sqref="B7" xr:uid="{5373FFF0-27F1-41C8-9D52-8DD96F418E02}">
      <formula1>AND(B7&gt;B5,B7=INT(B7))</formula1>
    </dataValidation>
    <dataValidation type="decimal" allowBlank="1" showInputMessage="1" showErrorMessage="1" errorTitle="Taxa inválida" error="A taxa deve estar entre 0% e 100%." sqref="B6 B8" xr:uid="{5F68610E-945F-41BA-8864-4F8A5FF439F4}">
      <formula1>0</formula1>
      <formula2>1</formula2>
    </dataValidation>
    <dataValidation type="decimal" operator="greaterThan" allowBlank="1" showInputMessage="1" showErrorMessage="1" errorTitle="Valor inválido" error="O valor a travar deve ser maior que zero." sqref="B9" xr:uid="{1F323B66-F53F-4EFB-BAD6-329CA5B0306F}">
      <formula1>0</formula1>
    </dataValidation>
    <dataValidation type="decimal" allowBlank="1" showInputMessage="1" showErrorMessage="1" errorTitle="Choque inválido" error="Informe o choque em bps, entre -1000 e +1000." sqref="B27" xr:uid="{BFD3D423-0A5D-4A8D-9FBA-73ADD120BDCA}">
      <formula1>-1000</formula1>
      <formula2>1000</formula2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BE5E-26F3-4EEE-AA0A-820979DF6775}">
  <dimension ref="A1:F28"/>
  <sheetViews>
    <sheetView showGridLines="0" tabSelected="1" topLeftCell="A9" workbookViewId="0">
      <selection activeCell="B19" sqref="B19"/>
    </sheetView>
  </sheetViews>
  <sheetFormatPr defaultRowHeight="14.4" outlineLevelRow="1" x14ac:dyDescent="0.3"/>
  <cols>
    <col min="1" max="1" width="55.5546875" customWidth="1"/>
    <col min="2" max="4" width="24.109375" customWidth="1"/>
    <col min="5" max="5" width="25.88671875" customWidth="1"/>
    <col min="6" max="6" width="48.109375" customWidth="1"/>
  </cols>
  <sheetData>
    <row r="1" spans="1:5" ht="21" x14ac:dyDescent="0.4">
      <c r="A1" s="1" t="s">
        <v>54</v>
      </c>
    </row>
    <row r="2" spans="1:5" x14ac:dyDescent="0.3">
      <c r="A2" s="2" t="s">
        <v>55</v>
      </c>
    </row>
    <row r="4" spans="1:5" ht="15.6" x14ac:dyDescent="0.3">
      <c r="A4" s="3" t="s">
        <v>56</v>
      </c>
    </row>
    <row r="5" spans="1:5" x14ac:dyDescent="0.3">
      <c r="A5" s="4" t="s">
        <v>57</v>
      </c>
    </row>
    <row r="6" spans="1:5" x14ac:dyDescent="0.3">
      <c r="A6" s="4" t="s">
        <v>58</v>
      </c>
      <c r="B6" s="34"/>
      <c r="C6" s="23" t="s">
        <v>59</v>
      </c>
      <c r="D6" s="22">
        <f>((1+Simulador!$B$8)^(252/252)/(1+Simulador!$B$6)^(126/252))^(252/126)-1</f>
        <v>0.14203185840708032</v>
      </c>
      <c r="E6" s="24" t="str">
        <f>IF(B6="","— aguardando resposta",IF(ABS(B6-D6)&lt;0.0002,"✔ Correto","✖ Revise: diferença de "&amp;TEXT((B6-D6)*100,"0,00")&amp;" p.p."))</f>
        <v>— aguardando resposta</v>
      </c>
    </row>
    <row r="8" spans="1:5" ht="15.6" x14ac:dyDescent="0.3">
      <c r="A8" s="3" t="s">
        <v>60</v>
      </c>
    </row>
    <row r="9" spans="1:5" x14ac:dyDescent="0.3">
      <c r="A9" s="4" t="s">
        <v>61</v>
      </c>
    </row>
    <row r="10" spans="1:5" x14ac:dyDescent="0.3">
      <c r="A10" s="4" t="s">
        <v>62</v>
      </c>
      <c r="B10" s="25">
        <v>126</v>
      </c>
      <c r="C10" s="26">
        <v>0.13</v>
      </c>
    </row>
    <row r="11" spans="1:5" x14ac:dyDescent="0.3">
      <c r="A11" s="4" t="s">
        <v>63</v>
      </c>
      <c r="B11" s="25">
        <v>378</v>
      </c>
      <c r="C11" s="26">
        <v>0.13400000000000001</v>
      </c>
    </row>
    <row r="12" spans="1:5" x14ac:dyDescent="0.3">
      <c r="A12" s="4" t="s">
        <v>58</v>
      </c>
      <c r="B12" s="34"/>
      <c r="C12" s="23" t="s">
        <v>59</v>
      </c>
      <c r="D12" s="22">
        <f>((1+C11)^(B11/252)/(1+C10)^(B10/252))^(252/(B11-B10))-1</f>
        <v>0.13600530660607757</v>
      </c>
      <c r="E12" s="24" t="str">
        <f>IF(B12="","— aguardando resposta",IF(ABS(B12-D12)&lt;0.0002,"✔ Correto","✖ Revise: diferença de "&amp;TEXT((B12-D12)*100,"0,00")&amp;" p.p."))</f>
        <v>— aguardando resposta</v>
      </c>
    </row>
    <row r="13" spans="1:5" x14ac:dyDescent="0.3">
      <c r="A13" s="2" t="str">
        <f>"Fórmula do gabarito: [(1,134)^(378/252) / (1,13)^(126/252)]^(252/252) − 1 = "&amp;TEXT(D12,"0,00%")&amp;" a.a. (o trecho também tem 252 du, por isso o expoente externo é 1)."</f>
        <v>Fórmula do gabarito: [(1,134)^(378/252) / (1,13)^(126/252)]^(252/252) − 1 = 13,60% a.a. (o trecho também tem 252 du, por isso o expoente externo é 1).</v>
      </c>
    </row>
    <row r="15" spans="1:5" ht="15.6" x14ac:dyDescent="0.3">
      <c r="A15" s="3" t="s">
        <v>64</v>
      </c>
    </row>
    <row r="16" spans="1:5" x14ac:dyDescent="0.3">
      <c r="A16" s="4" t="s">
        <v>65</v>
      </c>
    </row>
    <row r="18" spans="1:6" x14ac:dyDescent="0.3">
      <c r="A18" s="10" t="s">
        <v>36</v>
      </c>
      <c r="B18" s="11" t="s">
        <v>37</v>
      </c>
      <c r="C18" s="11" t="s">
        <v>66</v>
      </c>
      <c r="D18" s="11" t="s">
        <v>41</v>
      </c>
      <c r="E18" s="11" t="s">
        <v>67</v>
      </c>
      <c r="F18" s="12" t="s">
        <v>68</v>
      </c>
    </row>
    <row r="19" spans="1:6" x14ac:dyDescent="0.3">
      <c r="A19" s="13" t="s">
        <v>69</v>
      </c>
      <c r="B19" s="36"/>
      <c r="C19" s="36"/>
      <c r="D19" s="37"/>
      <c r="E19" s="27">
        <f>Simulador!$F$21</f>
        <v>1136</v>
      </c>
      <c r="F19" s="28" t="str">
        <f>IF(AND(B19="",C19="",D19=""),"— aguardando resposta",IF(AND(B19="Compra de taxa",C19="Vértice longo (252 du)",D19&lt;&gt;"",ABS(D19-E19)&lt;1),"✔ Correto","✖ Revise sentido, vértice e/ou quantidade"))</f>
        <v>— aguardando resposta</v>
      </c>
    </row>
    <row r="20" spans="1:6" x14ac:dyDescent="0.3">
      <c r="A20" s="13" t="s">
        <v>70</v>
      </c>
      <c r="B20" s="36"/>
      <c r="C20" s="36"/>
      <c r="D20" s="37"/>
      <c r="E20" s="27">
        <f>Simulador!$F$22</f>
        <v>1063.0145812734647</v>
      </c>
      <c r="F20" s="28" t="str">
        <f>IF(AND(B20="",C20="",D20=""),"— aguardando resposta",IF(AND(B20="Venda de taxa",C20="Vértice curto (126 du)",D20&lt;&gt;"",ABS(D20-E20)&lt;1),"✔ Correto","✖ Revise sentido, vértice e/ou quantidade"))</f>
        <v>— aguardando resposta</v>
      </c>
    </row>
    <row r="21" spans="1:6" x14ac:dyDescent="0.3">
      <c r="A21" s="2" t="s">
        <v>71</v>
      </c>
    </row>
    <row r="23" spans="1:6" ht="15.6" x14ac:dyDescent="0.3">
      <c r="A23" s="3" t="s">
        <v>72</v>
      </c>
    </row>
    <row r="24" spans="1:6" x14ac:dyDescent="0.3">
      <c r="A24" s="4" t="s">
        <v>73</v>
      </c>
    </row>
    <row r="25" spans="1:6" x14ac:dyDescent="0.3">
      <c r="A25" s="4" t="s">
        <v>74</v>
      </c>
      <c r="B25" s="38"/>
    </row>
    <row r="26" spans="1:6" x14ac:dyDescent="0.3">
      <c r="A26" s="2" t="s">
        <v>75</v>
      </c>
    </row>
    <row r="27" spans="1:6" hidden="1" outlineLevel="1" x14ac:dyDescent="0.3">
      <c r="A27" s="9" t="s">
        <v>76</v>
      </c>
    </row>
    <row r="28" spans="1:6" collapsed="1" x14ac:dyDescent="0.3"/>
  </sheetData>
  <sheetProtection sheet="1" objects="1" scenarios="1"/>
  <dataValidations count="2">
    <dataValidation type="list" allowBlank="1" showInputMessage="1" showErrorMessage="1" errorTitle="Sentido" error="Escolha na lista: Compra de taxa ou Venda de taxa." sqref="B19:B20" xr:uid="{2CE4D4D1-C27B-4847-BA82-B3C6D44D7E64}">
      <formula1>"Compra de taxa,Venda de taxa"</formula1>
    </dataValidation>
    <dataValidation type="list" allowBlank="1" showInputMessage="1" showErrorMessage="1" errorTitle="Vértice" error="Escolha na lista: vértice curto ou vértice longo." sqref="C19:C20" xr:uid="{7BA2ABB7-4DF2-4764-9499-14FA6262D174}">
      <formula1>"Vértice curto (126 du),Vértice longo (252 du)"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A366-D292-4582-AE13-5B0685B1B373}">
  <dimension ref="A1:A89"/>
  <sheetViews>
    <sheetView showGridLines="0" workbookViewId="0"/>
  </sheetViews>
  <sheetFormatPr defaultRowHeight="14.4" x14ac:dyDescent="0.3"/>
  <cols>
    <col min="1" max="1" width="166.6640625" customWidth="1"/>
  </cols>
  <sheetData>
    <row r="1" spans="1:1" ht="21" x14ac:dyDescent="0.4">
      <c r="A1" s="1" t="s">
        <v>77</v>
      </c>
    </row>
    <row r="2" spans="1:1" x14ac:dyDescent="0.3">
      <c r="A2" s="2" t="s">
        <v>78</v>
      </c>
    </row>
    <row r="3" spans="1:1" x14ac:dyDescent="0.3">
      <c r="A3" s="32"/>
    </row>
    <row r="4" spans="1:1" x14ac:dyDescent="0.3">
      <c r="A4" s="32" t="s">
        <v>79</v>
      </c>
    </row>
    <row r="5" spans="1:1" x14ac:dyDescent="0.3">
      <c r="A5" s="32"/>
    </row>
    <row r="6" spans="1:1" x14ac:dyDescent="0.3">
      <c r="A6" s="32" t="s">
        <v>80</v>
      </c>
    </row>
    <row r="7" spans="1:1" x14ac:dyDescent="0.3">
      <c r="A7" s="32"/>
    </row>
    <row r="8" spans="1:1" x14ac:dyDescent="0.3">
      <c r="A8" s="32" t="s">
        <v>81</v>
      </c>
    </row>
    <row r="9" spans="1:1" x14ac:dyDescent="0.3">
      <c r="A9" s="32"/>
    </row>
    <row r="10" spans="1:1" x14ac:dyDescent="0.3">
      <c r="A10" s="32" t="s">
        <v>82</v>
      </c>
    </row>
    <row r="11" spans="1:1" x14ac:dyDescent="0.3">
      <c r="A11" s="32" t="s">
        <v>83</v>
      </c>
    </row>
    <row r="12" spans="1:1" x14ac:dyDescent="0.3">
      <c r="A12" s="32" t="s">
        <v>84</v>
      </c>
    </row>
    <row r="13" spans="1:1" x14ac:dyDescent="0.3">
      <c r="A13" s="32"/>
    </row>
    <row r="14" spans="1:1" x14ac:dyDescent="0.3">
      <c r="A14" s="32" t="s">
        <v>85</v>
      </c>
    </row>
    <row r="15" spans="1:1" x14ac:dyDescent="0.3">
      <c r="A15" s="32"/>
    </row>
    <row r="16" spans="1:1" x14ac:dyDescent="0.3">
      <c r="A16" s="32" t="s">
        <v>86</v>
      </c>
    </row>
    <row r="17" spans="1:1" x14ac:dyDescent="0.3">
      <c r="A17" s="32"/>
    </row>
    <row r="18" spans="1:1" x14ac:dyDescent="0.3">
      <c r="A18" s="32" t="s">
        <v>87</v>
      </c>
    </row>
    <row r="19" spans="1:1" x14ac:dyDescent="0.3">
      <c r="A19" s="32"/>
    </row>
    <row r="20" spans="1:1" x14ac:dyDescent="0.3">
      <c r="A20" s="32" t="s">
        <v>88</v>
      </c>
    </row>
    <row r="21" spans="1:1" x14ac:dyDescent="0.3">
      <c r="A21" s="32"/>
    </row>
    <row r="22" spans="1:1" x14ac:dyDescent="0.3">
      <c r="A22" s="32" t="s">
        <v>89</v>
      </c>
    </row>
    <row r="23" spans="1:1" x14ac:dyDescent="0.3">
      <c r="A23" s="32"/>
    </row>
    <row r="24" spans="1:1" x14ac:dyDescent="0.3">
      <c r="A24" s="32" t="s">
        <v>90</v>
      </c>
    </row>
    <row r="25" spans="1:1" x14ac:dyDescent="0.3">
      <c r="A25" s="32"/>
    </row>
    <row r="26" spans="1:1" x14ac:dyDescent="0.3">
      <c r="A26" s="32" t="s">
        <v>91</v>
      </c>
    </row>
    <row r="27" spans="1:1" x14ac:dyDescent="0.3">
      <c r="A27" s="32" t="s">
        <v>92</v>
      </c>
    </row>
    <row r="28" spans="1:1" x14ac:dyDescent="0.3">
      <c r="A28" s="32" t="s">
        <v>93</v>
      </c>
    </row>
    <row r="29" spans="1:1" x14ac:dyDescent="0.3">
      <c r="A29" s="32" t="s">
        <v>94</v>
      </c>
    </row>
    <row r="30" spans="1:1" x14ac:dyDescent="0.3">
      <c r="A30" s="32" t="s">
        <v>95</v>
      </c>
    </row>
    <row r="31" spans="1:1" x14ac:dyDescent="0.3">
      <c r="A31" s="32" t="s">
        <v>96</v>
      </c>
    </row>
    <row r="32" spans="1:1" x14ac:dyDescent="0.3">
      <c r="A32" s="32" t="s">
        <v>97</v>
      </c>
    </row>
    <row r="33" spans="1:1" x14ac:dyDescent="0.3">
      <c r="A33" s="32" t="s">
        <v>98</v>
      </c>
    </row>
    <row r="34" spans="1:1" x14ac:dyDescent="0.3">
      <c r="A34" s="32"/>
    </row>
    <row r="35" spans="1:1" x14ac:dyDescent="0.3">
      <c r="A35" s="32" t="s">
        <v>99</v>
      </c>
    </row>
    <row r="36" spans="1:1" x14ac:dyDescent="0.3">
      <c r="A36" s="32"/>
    </row>
    <row r="37" spans="1:1" x14ac:dyDescent="0.3">
      <c r="A37" s="32" t="s">
        <v>100</v>
      </c>
    </row>
    <row r="38" spans="1:1" x14ac:dyDescent="0.3">
      <c r="A38" s="32" t="s">
        <v>101</v>
      </c>
    </row>
    <row r="39" spans="1:1" x14ac:dyDescent="0.3">
      <c r="A39" s="32" t="s">
        <v>102</v>
      </c>
    </row>
    <row r="40" spans="1:1" x14ac:dyDescent="0.3">
      <c r="A40" s="32" t="s">
        <v>103</v>
      </c>
    </row>
    <row r="41" spans="1:1" x14ac:dyDescent="0.3">
      <c r="A41" s="32" t="s">
        <v>104</v>
      </c>
    </row>
    <row r="42" spans="1:1" x14ac:dyDescent="0.3">
      <c r="A42" s="32" t="s">
        <v>105</v>
      </c>
    </row>
    <row r="43" spans="1:1" x14ac:dyDescent="0.3">
      <c r="A43" s="32" t="s">
        <v>106</v>
      </c>
    </row>
    <row r="44" spans="1:1" x14ac:dyDescent="0.3">
      <c r="A44" s="32" t="s">
        <v>107</v>
      </c>
    </row>
    <row r="45" spans="1:1" x14ac:dyDescent="0.3">
      <c r="A45" s="32"/>
    </row>
    <row r="46" spans="1:1" x14ac:dyDescent="0.3">
      <c r="A46" s="32" t="s">
        <v>108</v>
      </c>
    </row>
    <row r="47" spans="1:1" x14ac:dyDescent="0.3">
      <c r="A47" s="32"/>
    </row>
    <row r="48" spans="1:1" x14ac:dyDescent="0.3">
      <c r="A48" s="32" t="s">
        <v>109</v>
      </c>
    </row>
    <row r="49" spans="1:1" x14ac:dyDescent="0.3">
      <c r="A49" s="32" t="s">
        <v>110</v>
      </c>
    </row>
    <row r="50" spans="1:1" x14ac:dyDescent="0.3">
      <c r="A50" s="32" t="s">
        <v>111</v>
      </c>
    </row>
    <row r="51" spans="1:1" x14ac:dyDescent="0.3">
      <c r="A51" s="32" t="s">
        <v>112</v>
      </c>
    </row>
    <row r="52" spans="1:1" x14ac:dyDescent="0.3">
      <c r="A52" s="32" t="s">
        <v>113</v>
      </c>
    </row>
    <row r="53" spans="1:1" x14ac:dyDescent="0.3">
      <c r="A53" s="32" t="s">
        <v>114</v>
      </c>
    </row>
    <row r="54" spans="1:1" x14ac:dyDescent="0.3">
      <c r="A54" s="32"/>
    </row>
    <row r="55" spans="1:1" x14ac:dyDescent="0.3">
      <c r="A55" s="32" t="s">
        <v>115</v>
      </c>
    </row>
    <row r="56" spans="1:1" x14ac:dyDescent="0.3">
      <c r="A56" s="32" t="s">
        <v>116</v>
      </c>
    </row>
    <row r="57" spans="1:1" x14ac:dyDescent="0.3">
      <c r="A57" s="32" t="s">
        <v>117</v>
      </c>
    </row>
    <row r="58" spans="1:1" x14ac:dyDescent="0.3">
      <c r="A58" s="32" t="s">
        <v>118</v>
      </c>
    </row>
    <row r="59" spans="1:1" x14ac:dyDescent="0.3">
      <c r="A59" s="32" t="s">
        <v>119</v>
      </c>
    </row>
    <row r="60" spans="1:1" x14ac:dyDescent="0.3">
      <c r="A60" s="32" t="s">
        <v>120</v>
      </c>
    </row>
    <row r="61" spans="1:1" x14ac:dyDescent="0.3">
      <c r="A61" s="32"/>
    </row>
    <row r="62" spans="1:1" x14ac:dyDescent="0.3">
      <c r="A62" s="32" t="s">
        <v>121</v>
      </c>
    </row>
    <row r="63" spans="1:1" x14ac:dyDescent="0.3">
      <c r="A63" s="32" t="s">
        <v>122</v>
      </c>
    </row>
    <row r="64" spans="1:1" x14ac:dyDescent="0.3">
      <c r="A64" s="32"/>
    </row>
    <row r="65" spans="1:1" x14ac:dyDescent="0.3">
      <c r="A65" s="32" t="s">
        <v>123</v>
      </c>
    </row>
    <row r="66" spans="1:1" x14ac:dyDescent="0.3">
      <c r="A66" s="32" t="s">
        <v>124</v>
      </c>
    </row>
    <row r="67" spans="1:1" x14ac:dyDescent="0.3">
      <c r="A67" s="32" t="s">
        <v>125</v>
      </c>
    </row>
    <row r="68" spans="1:1" x14ac:dyDescent="0.3">
      <c r="A68" s="32"/>
    </row>
    <row r="69" spans="1:1" x14ac:dyDescent="0.3">
      <c r="A69" s="32" t="s">
        <v>126</v>
      </c>
    </row>
    <row r="70" spans="1:1" x14ac:dyDescent="0.3">
      <c r="A70" s="32"/>
    </row>
    <row r="71" spans="1:1" x14ac:dyDescent="0.3">
      <c r="A71" s="32" t="s">
        <v>127</v>
      </c>
    </row>
    <row r="72" spans="1:1" x14ac:dyDescent="0.3">
      <c r="A72" s="32"/>
    </row>
    <row r="73" spans="1:1" x14ac:dyDescent="0.3">
      <c r="A73" s="32" t="s">
        <v>128</v>
      </c>
    </row>
    <row r="74" spans="1:1" x14ac:dyDescent="0.3">
      <c r="A74" s="32"/>
    </row>
    <row r="75" spans="1:1" x14ac:dyDescent="0.3">
      <c r="A75" s="32" t="s">
        <v>129</v>
      </c>
    </row>
    <row r="76" spans="1:1" x14ac:dyDescent="0.3">
      <c r="A76" s="32" t="s">
        <v>130</v>
      </c>
    </row>
    <row r="77" spans="1:1" x14ac:dyDescent="0.3">
      <c r="A77" s="32" t="s">
        <v>131</v>
      </c>
    </row>
    <row r="78" spans="1:1" x14ac:dyDescent="0.3">
      <c r="A78" s="32" t="s">
        <v>132</v>
      </c>
    </row>
    <row r="79" spans="1:1" x14ac:dyDescent="0.3">
      <c r="A79" s="32"/>
    </row>
    <row r="80" spans="1:1" x14ac:dyDescent="0.3">
      <c r="A80" s="32" t="s">
        <v>133</v>
      </c>
    </row>
    <row r="81" spans="1:1" x14ac:dyDescent="0.3">
      <c r="A81" s="32"/>
    </row>
    <row r="82" spans="1:1" x14ac:dyDescent="0.3">
      <c r="A82" s="32" t="s">
        <v>134</v>
      </c>
    </row>
    <row r="83" spans="1:1" x14ac:dyDescent="0.3">
      <c r="A83" s="32"/>
    </row>
    <row r="84" spans="1:1" x14ac:dyDescent="0.3">
      <c r="A84" s="32" t="s">
        <v>135</v>
      </c>
    </row>
    <row r="85" spans="1:1" x14ac:dyDescent="0.3">
      <c r="A85" s="32"/>
    </row>
    <row r="86" spans="1:1" x14ac:dyDescent="0.3">
      <c r="A86" s="32" t="s">
        <v>136</v>
      </c>
    </row>
    <row r="87" spans="1:1" x14ac:dyDescent="0.3">
      <c r="A87" s="32" t="s">
        <v>137</v>
      </c>
    </row>
    <row r="88" spans="1:1" x14ac:dyDescent="0.3">
      <c r="A88" s="32" t="s">
        <v>138</v>
      </c>
    </row>
    <row r="89" spans="1:1" x14ac:dyDescent="0.3">
      <c r="A89" s="32" t="s">
        <v>139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2026-08-13T17:16:36Z</dcterms:created>
  <dcterms:modified xsi:type="dcterms:W3CDTF">2026-08-19T17:53:09Z</dcterms:modified>
</cp:coreProperties>
</file>