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9EC30D13-113B-4445-B301-F72AEC5E02C0}" xr6:coauthVersionLast="47" xr6:coauthVersionMax="47" xr10:uidLastSave="{00000000-0000-0000-0000-000000000000}"/>
  <bookViews>
    <workbookView xWindow="-108" yWindow="-108" windowWidth="23256" windowHeight="12456" xr2:uid="{0425FF34-F594-4298-B7CA-A4FD0A48CDBB}"/>
  </bookViews>
  <sheets>
    <sheet name="Instruções" sheetId="1" r:id="rId1"/>
    <sheet name="Simulador" sheetId="2" r:id="rId2"/>
    <sheet name="Cenários" sheetId="3" r:id="rId3"/>
    <sheet name="Prom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2" l="1"/>
  <c r="D31" i="2"/>
  <c r="E36" i="3"/>
  <c r="C30" i="3"/>
  <c r="E29" i="3"/>
  <c r="D29" i="3"/>
  <c r="C28" i="3"/>
  <c r="B28" i="3"/>
  <c r="C20" i="3"/>
  <c r="E19" i="3"/>
  <c r="D19" i="3"/>
  <c r="E12" i="3"/>
  <c r="D12" i="3"/>
  <c r="E11" i="3"/>
  <c r="D11" i="3"/>
  <c r="B42" i="2"/>
  <c r="B41" i="2"/>
  <c r="B40" i="2"/>
  <c r="B39" i="2"/>
  <c r="C30" i="2"/>
  <c r="C21" i="2"/>
  <c r="B21" i="2"/>
  <c r="D20" i="2"/>
  <c r="D19" i="2"/>
  <c r="D18" i="2"/>
  <c r="D17" i="2"/>
  <c r="D22" i="2" s="1"/>
  <c r="D23" i="2" s="1"/>
  <c r="C8" i="2"/>
  <c r="C9" i="2" s="1"/>
  <c r="C10" i="2" s="1"/>
  <c r="C40" i="2" l="1"/>
  <c r="C39" i="2"/>
  <c r="D29" i="2"/>
  <c r="C42" i="2"/>
  <c r="C41" i="2"/>
  <c r="A12" i="2"/>
  <c r="D39" i="2"/>
  <c r="D41" i="2"/>
  <c r="D28" i="2"/>
  <c r="D42" i="2"/>
  <c r="D40" i="2"/>
  <c r="D30" i="2" l="1"/>
  <c r="F39" i="2"/>
  <c r="A35" i="2"/>
</calcChain>
</file>

<file path=xl/sharedStrings.xml><?xml version="1.0" encoding="utf-8"?>
<sst xmlns="http://schemas.openxmlformats.org/spreadsheetml/2006/main" count="161" uniqueCount="153">
  <si>
    <t>Simulador 5 — Focus → 1y1y: medindo o prêmio da curva</t>
  </si>
  <si>
    <t>Módulo 2 · Bloco 3 (seções 3.4–3.5) — leitura de curva e prêmio de prazo</t>
  </si>
  <si>
    <t>1. O que é a 1y1y</t>
  </si>
  <si>
    <t>A 1y1y é a taxa de 1 ano que começa daqui a 1 ano, implícita na curva de juros. Fórmula:</t>
  </si>
  <si>
    <t>(1 + f_1y1y) = (1 + i_2a)² ÷ (1 + i_1a)     —  com i_1a e i_2a em taxas anuais dos vértices de 252 du e 504 du</t>
  </si>
  <si>
    <t>2. Por que ela importa</t>
  </si>
  <si>
    <t>A 1y1y remove o ano corrente — o ciclo já conhecido, sobre o qual a opinião do mercado já está formada — e expõe onde o mercado acha que a Selic estabiliza. É a informação nova da curva: um termômetro de credibilidade monetária e fiscal.</t>
  </si>
  <si>
    <t>Acompanhe a VARIAÇÃO da 1y1y e do prêmio, não o nível isolado. O nível embute prêmio de prazo estrutural; a variação é o que carrega notícia.</t>
  </si>
  <si>
    <t>3. O método dos 3 passos</t>
  </si>
  <si>
    <t>Passo 1 — calcular a 1y1y de mercado a partir dos vértices de 252 e 504 du.</t>
  </si>
  <si>
    <t>Passo 2 — converter a trajetória de Selic do Focus no CDI médio esperado do ano 2, capitalizando os degraus entre reuniões do COPOM.</t>
  </si>
  <si>
    <t>Passo 3 — medir o prêmio: prêmio = 1y1y de mercado − CDI médio Focus do ano 2, e ler a sua variação.</t>
  </si>
  <si>
    <t>ARMADILHA DE MESA</t>
  </si>
  <si>
    <t>"O Focus é uma mediana de expectativas declaradas e atrasa em viradas de cenário: em semanas turbulentas, parte do 'prêmio' medido é defasagem da pesquisa. Compare médias do período, acompanhe a série — humildade com o número."</t>
  </si>
  <si>
    <t>4. Lembrete conceitual</t>
  </si>
  <si>
    <t>Forward = expectativa + prêmio de prazo + ruídos (liquidez, fluxo, hedge). A diferença contra o Focus é a melhor régua de prêmio disponível na tela, mas continua sendo uma aproximação.</t>
  </si>
  <si>
    <t>A conversão Selic → CDI assume CDI = Selic over (metodologia vigente desde 2018) e ignora o spread residual.</t>
  </si>
  <si>
    <t>5. Assinatura de leitura (a frase mais útil para o gerente)</t>
  </si>
  <si>
    <t>"Quando o prêmio abre com o Focus parado, a leitura é deterioração fiscal percebida — não revisão do cenário monetário."</t>
  </si>
  <si>
    <t>Aviso: todos os dados deste simulador são ILUSTRATIVOS, para fins didáticos. Na aplicação real, use a curva de juros da ANBIMA/B3 e a trajetória de Selic do Boletim Focus (BCB).</t>
  </si>
  <si>
    <t>Como usar: preencha apenas as células azuis da aba "Simulador". Todo o resto é calculado e está bloqueado.</t>
  </si>
  <si>
    <t>Células azuis = inputs. Dados ilustrativos.</t>
  </si>
  <si>
    <t>PASSO 1 — A 1Y1Y DE MERCADO</t>
  </si>
  <si>
    <t>Taxa de 1 ano (252 du) — i_1a</t>
  </si>
  <si>
    <t>Taxa de 2 anos (504 du) — i_2a</t>
  </si>
  <si>
    <t>1.  (1 + i_2a)²</t>
  </si>
  <si>
    <t>2.  ÷ (1 + i_1a)</t>
  </si>
  <si>
    <t>3.  f_1y1y = resultado − 1</t>
  </si>
  <si>
    <t>PASSO 2 — A TRAJETÓRIA DO FOCUS VIRA CDI MÉDIO DO ANO 2</t>
  </si>
  <si>
    <t>Degraus da Selic esperada na janela de 252 du que começa daqui a 1 ano (ano 2 da curva).</t>
  </si>
  <si>
    <t>Período do ano 2</t>
  </si>
  <si>
    <t>du no degrau</t>
  </si>
  <si>
    <t>Selic esperada a.a.</t>
  </si>
  <si>
    <t>Fator do degrau (1+selic)^(du/252)</t>
  </si>
  <si>
    <t>Degrau 1</t>
  </si>
  <si>
    <t>Degrau 2</t>
  </si>
  <si>
    <t>Degrau 3</t>
  </si>
  <si>
    <t>Degrau 4</t>
  </si>
  <si>
    <t>Soma dos du (controle)</t>
  </si>
  <si>
    <t>Fator acumulado do ano 2 (produto dos degraus)</t>
  </si>
  <si>
    <t>CDI médio esperado do ano 2 = fator^(252/du) − 1</t>
  </si>
  <si>
    <t>Nota didática: aproximação de sala. Assume CDI = Selic over (metodologia vigente desde 2018) e ignora o spread residual entre CDI e Selic. Os degraus representam o intervalo entre reuniões do COPOM — aqui simplificados em quartos de 63 du.</t>
  </si>
  <si>
    <t>PASSO 3 — O PRÊMIO (1y1y de mercado − CDI médio Focus do ano 2)</t>
  </si>
  <si>
    <t>Comparador de dois momentos — o coração da leitura: o que interessa é a VARIAÇÃO.</t>
  </si>
  <si>
    <t>Semana anterior</t>
  </si>
  <si>
    <t>Hoje</t>
  </si>
  <si>
    <t>1y1y de mercado</t>
  </si>
  <si>
    <t>CDI médio Focus do ano 2</t>
  </si>
  <si>
    <t>PRÊMIO</t>
  </si>
  <si>
    <t>Variação do prêmio (hoje − anterior)</t>
  </si>
  <si>
    <t>Variação do Focus (CDI médio ano 2)</t>
  </si>
  <si>
    <t>LEITURA AUTOMÁTICA — A ASSINATURA</t>
  </si>
  <si>
    <t>DADOS DO GRÁFICO (calculados)</t>
  </si>
  <si>
    <t>Ano 2</t>
  </si>
  <si>
    <t>Selic Focus</t>
  </si>
  <si>
    <t>CDI médio ano 2</t>
  </si>
  <si>
    <t>Q1 (63 du)</t>
  </si>
  <si>
    <t>Q2 (126 du)</t>
  </si>
  <si>
    <t>Q3 (189 du)</t>
  </si>
  <si>
    <t>Q4 (252 du)</t>
  </si>
  <si>
    <t>Cenários — Focus → 1y1y e o prêmio da curva</t>
  </si>
  <si>
    <t>Preencha apenas as células azuis. Verificação automática com tolerância de 0,03 p.p. (taxas) e 5 bps (prêmio). Gabaritos calculados por fórmula.</t>
  </si>
  <si>
    <t>CENÁRIO A — o exemplo do material</t>
  </si>
  <si>
    <t>Curva ilustrativa: i_1a = 13,60%, i_2a = 13,00%. O Focus aponta CDI médio de 11,75% para o ano 2. Calcule a 1y1y e o prêmio.</t>
  </si>
  <si>
    <t>i_1a</t>
  </si>
  <si>
    <t>i_2a</t>
  </si>
  <si>
    <t>Sua resposta</t>
  </si>
  <si>
    <t>Gabarito</t>
  </si>
  <si>
    <t>Verificação</t>
  </si>
  <si>
    <t>1y1y (a.a.)</t>
  </si>
  <si>
    <t>Prêmio (bps)</t>
  </si>
  <si>
    <t>CENÁRIO B — "para fixar"</t>
  </si>
  <si>
    <t>Agora i_1a = 13,60% e i_2a = 13,80%. Calcule a 1y1y e diga o que mudou em relação à curva ilustrativa do Cenário A.</t>
  </si>
  <si>
    <t>Leitura (gabarito)</t>
  </si>
  <si>
    <t>CENÁRIO C — o choque do exercício-síntese</t>
  </si>
  <si>
    <t>Após um dado fiscal ruim, a 1y1y vai de 12,40% para 12,85% e o CDI médio Focus do ano 2 vai de 11,75% para 11,80%. Quanto o prêmio variou e qual a assinatura da leitura?</t>
  </si>
  <si>
    <t>Antes</t>
  </si>
  <si>
    <t>Depois</t>
  </si>
  <si>
    <t>Prêmio (gabarito)</t>
  </si>
  <si>
    <t>Variação do prêmio — sua resposta (bps)</t>
  </si>
  <si>
    <t>Assinatura (gabarito)</t>
  </si>
  <si>
    <t>CENÁRIO D — a armadilha do Focus</t>
  </si>
  <si>
    <t>Numa semana turbulenta, o prêmio "abriu 30 bps" comparando a 1y1y de sexta-feira com o Focus divulgado na segunda. O que pode estar contaminando a medida?</t>
  </si>
  <si>
    <t>Opções: (1) defasagem da pesquisa  ·  (2) erro na fórmula da 1y1y  ·  (3) mudança de meta</t>
  </si>
  <si>
    <t>Sua resposta (escolha na lista)</t>
  </si>
  <si>
    <t>defasagem da pesquisa</t>
  </si>
  <si>
    <t>Comentário (gabarito)</t>
  </si>
  <si>
    <t>O Focus é mediana de expectativas declaradas e atrasa em viradas de cenário: comparar a ponta de sexta com uma pesquisa fechada antes do choque mede defasagem, não prêmio. Compare médias do período e acompanhe a série — humildade com o número.</t>
  </si>
  <si>
    <t>Prompt utilizado para gerar este simulador</t>
  </si>
  <si>
    <t>Arquivo-fonte: Spec_Simulador_5_Focus_1y1y.md · Gerado em 13/08/2026</t>
  </si>
  <si>
    <t># Spec — Simulador 5 · Focus → 1y1y (medindo o prêmio da curva)</t>
  </si>
  <si>
    <t>&gt; **Prompt para o Claude for Excel.** Crie um arquivo `Simulador_5_Focus_1y1y.xlsx` seguindo integralmente esta especificação. Ao final, cole o texto completo deste documento na aba "Prompt".</t>
  </si>
  <si>
    <t>## 1. Contexto e objetivo</t>
  </si>
  <si>
    <t>Simulador do Módulo 2, Bloco 3 (seções 3.4–3.5). Três competências:</t>
  </si>
  <si>
    <t>1. **Calcular a forward 1y1y** da curva: a taxa de 1 ano que começa daqui a 1 ano — a estrela da leitura de curva, porque remove o ciclo já conhecido e expõe onde o mercado acha que a Selic estabiliza;</t>
  </si>
  <si>
    <t>2. **Converter a trajetória de Selic do Focus no CDI médio esperado para o ano 2** — capitalizando os degraus da Selic entre reuniões do COPOM;</t>
  </si>
  <si>
    <t>3. **Medir o prêmio**: `prêmio = 1y1y de mercado − CDI médio Focus do ano 2`, e ler sua variação.</t>
  </si>
  <si>
    <t>Assinatura mais útil para o gerente (deve aparecer com destaque): *"Quando o prêmio abre com o Focus parado, a leitura é deterioração fiscal percebida — não revisão do cenário monetário."*</t>
  </si>
  <si>
    <t>## 2. Estrutura do arquivo (4 abas, nesta ordem)</t>
  </si>
  <si>
    <t>1. **Instruções** · 2. **Simulador** · 3. **Cenários** · 4. **Prompt**</t>
  </si>
  <si>
    <t>## 3. Convenções visuais</t>
  </si>
  <si>
    <t>Padrão do curso: fundo branco, Arial, títulos `#002C4D`, texto `#202427`, resultados `#0C63AA`, inputs `#DCE9F5` desbloqueados, resto bloqueado (proteção sem senha). Taxas % com 2 casas; prêmio em bps inteiro; dias úteis inteiros.</t>
  </si>
  <si>
    <t>## 4. Aba "Instruções"</t>
  </si>
  <si>
    <t>- O que é a 1y1y e a fórmula: `(1 + f_1y1y) = (1 + i_2a)² / (1 + i_1a)`, com i em taxas anuais dos vértices de 252 e 504 du.</t>
  </si>
  <si>
    <t>- Por que a 1y1y importa: remove o ano corrente (opinião já formada) e expõe informação nova — termômetro de credibilidade monetária e fiscal, acompanhado pela **variação**, não pelo nível isolado.</t>
  </si>
  <si>
    <t>- O método dos 3 passos do material: (1) 1y1y de mercado; (2) trajetória Focus → CDI médio do ano 2; (3) prêmio = diferença.</t>
  </si>
  <si>
    <t>- **Armadilha de mesa** (caixa destacada): *"O Focus é uma mediana de expectativas declaradas e atrasa em viradas de cenário: em semanas turbulentas, parte do 'prêmio' medido é defasagem da pesquisa. Compare médias do período, acompanhe a série — humildade com o número."*</t>
  </si>
  <si>
    <t>- Lembrete conceitual: forward = expectativa + prêmio de prazo + ruídos; a diferença contra o Focus é a melhor régua de prêmio da tela, mas continua sendo aproximação.</t>
  </si>
  <si>
    <t>- Aviso de dados ilustrativos (aplicação real: curva ANBIMA/B3 e Boletim Focus/BCB).</t>
  </si>
  <si>
    <t>## 5. Aba "Simulador"</t>
  </si>
  <si>
    <t>### 5.1 Bloco "Passo 1 — a 1y1y de mercado"</t>
  </si>
  <si>
    <t>Inputs (azuis): i_1a (default 13,60%), i_2a (default 13,00%).</t>
  </si>
  <si>
    <t>Cálculo aberto:</t>
  </si>
  <si>
    <t>1. `(1+i_2a)²` → **1,276900**</t>
  </si>
  <si>
    <t>2. `÷ (1+i_1a)` → **1,124032**</t>
  </si>
  <si>
    <t>3. `f_1y1y = resultado − 1` → **12,40% a.a.** (destaque)</t>
  </si>
  <si>
    <t>Linha de leitura automática (SE): comparar 1y1y com i_1a → *"O mercado projeta a Selic estabilizando [abaixo/acima] da taxa de 1 ano — [confirma expectativa de corte / sugere aperto adicional]."*</t>
  </si>
  <si>
    <t>### 5.2 Bloco "Passo 2 — a trajetória do Focus vira CDI médio do ano 2"</t>
  </si>
  <si>
    <t>Tabela de degraus da Selic no ano 2 (janela de 252 du a partir de 1 ano), com **inputs azuis** por período. Estrutura default (4 degraus somando 252 du):</t>
  </si>
  <si>
    <t>| Período do ano 2 | du no degrau (input) | Selic esperada a.a. (input) | Fator do degrau `(1+selic)^(du/252)` |</t>
  </si>
  <si>
    <t>|---|---|---|---|</t>
  </si>
  <si>
    <t>| Degrau 1 | 63 | 12,25% | calculado |</t>
  </si>
  <si>
    <t>| Degrau 2 | 63 | 11,75% | calculado |</t>
  </si>
  <si>
    <t>| Degrau 3 | 63 | 11,50% | calculado |</t>
  </si>
  <si>
    <t>| Degrau 4 | 63 | 11,50% | calculado |</t>
  </si>
  <si>
    <t>- Célula de controle: `soma dos du` com validação visual (verde se = 252, vermelho caso contrário).</t>
  </si>
  <si>
    <t>- Fator acumulado do ano 2 = produto dos fatores; **CDI médio esperado = fator_acumulado^(252/252) − 1** → com os defaults ≈ **11,75%** (calibrar os degraus default para fechar em ~11,75%, o número do material; ajustar o degrau 1 se necessário para bater com 2 casas).</t>
  </si>
  <si>
    <t>- Nota didática ao lado: aproximação de sala — assume CDI = Selic over (metodologia desde 2018) e ignora o spread residual.</t>
  </si>
  <si>
    <t>### 5.3 Bloco "Passo 3 — o prêmio"</t>
  </si>
  <si>
    <t>- `prêmio = f_1y1y − CDI_médio_Focus` → **≈ 65 bps** (destaque, em bps).</t>
  </si>
  <si>
    <t>- Comparador de dois momentos (o coração da leitura): segunda coluna de inputs "semana anterior" (1y1y anterior, default 12,40%; CDI Focus anterior, default 11,75%) vs. "hoje" — com célula de **leitura automática da assinatura**:</t>
  </si>
  <si>
    <t xml:space="preserve">  - prêmio abriu E Focus ~parado (variação &lt; 10 bps) → *"Deterioração fiscal percebida — o mercado cobra mais para carregar prazo, não mudou de ideia sobre a Selic."*</t>
  </si>
  <si>
    <t xml:space="preserve">  - prêmio abriu E Focus subiu junto → *"Revisão do cenário monetário — expectativa e prêmio andaram juntos."*</t>
  </si>
  <si>
    <t xml:space="preserve">  - prêmio fechou → *"Compressão de prêmio — alívio fiscal ou busca por prazo."*</t>
  </si>
  <si>
    <t>### 5.4 Gráfico (incluir — agrega muito aqui)</t>
  </si>
  <si>
    <t>Gráfico de linha com degraus (tipo linha com marcadores, valores por degrau): eixo X = ano 2 em quartos (63 du cada), eixo Y = taxa a.a. Séries:</t>
  </si>
  <si>
    <t>- Trajetória Selic do Focus (degraus, linha cinza);</t>
  </si>
  <si>
    <t>- Linha horizontal do CDI médio do ano 2 (tracejada `#002C4D`);</t>
  </si>
  <si>
    <t>- Linha horizontal da 1y1y de mercado (`#0C63AA`, mais espessa).</t>
  </si>
  <si>
    <t>A distância vertical entre as duas horizontais É o prêmio — anotar com rótulo de dados ou caixa de texto vinculada: "prêmio ≈ [célula] bps". Título: "1y1y vs. Focus — a régua de prêmio da tela".</t>
  </si>
  <si>
    <t>## 6. Aba "Cenários"</t>
  </si>
  <si>
    <t>Verificação automática padrão (tolerância 0,03 p.p. / 5 bps; gabaritos por fórmula).</t>
  </si>
  <si>
    <t>- **Cenário A (exemplo do material):** i_1a = 13,60%, i_2a = 13,00%, CDI Focus ano 2 = 11,75%. 1y1y e prêmio? Gabarito: **12,40%** e **65 bps**.</t>
  </si>
  <si>
    <t>- **Cenário B ("para fixar" do material):** i_1a = 13,60% e i_2a = **13,80%**. Calcule a 1y1y e diga o que mudou em relação à curva ilustrativa. Gabarito por fórmula: `1,138²/1,136 − 1` = **14,00%**; leitura: a curva deixou de precificar estabilização abaixo da taxa de 1 ano — sem corcova de corte.</t>
  </si>
  <si>
    <t>- **Cenário C (o choque do exercício-síntese):** após um dado fiscal ruim, a 1y1y vai de 12,40% para 12,85% e o CDI Focus do ano 2 vai de 11,75% para 11,80%. Quanto o prêmio variou e qual a assinatura? Gabarito: 65 → **105 bps** (+40 bps); assinatura: deterioração fiscal precificada como prêmio (Focus praticamente parado).</t>
  </si>
  <si>
    <t>- **Cenário D (armadilha do Focus):** numa semana turbulenta o prêmio "abriu 30 bps" comparando a 1y1y de sexta com o Focus de segunda. O que pode estar contaminando a medida? (Lista: "defasagem da pesquisa" / "erro na fórmula da 1y1y" / "mudança de meta".) Gabarito: defasagem — comparar médias do período, não pontas isoladas.</t>
  </si>
  <si>
    <t>## 7. Aba "Prompt"</t>
  </si>
  <si>
    <t>Colar o texto integral desta especificação, com título "Prompt utilizado para gerar este simulador" e data.</t>
  </si>
  <si>
    <t>## 8. Critérios de aceite</t>
  </si>
  <si>
    <t>- Defaults: 1y1y = **12,40%**; CDI médio Focus ano 2 ≈ **11,75%**; prêmio ≈ **65 bps**; soma dos du dos degraus = 252 com sinalização verde.</t>
  </si>
  <si>
    <t>- Cenário B devolve 14,00% por fórmula; comparador de dois momentos reproduz a leitura "deterioração fiscal" com os números do Cenário C.</t>
  </si>
  <si>
    <t>- Gráfico atualiza com os inputs; a distância 1y1y − CDI médio visível.</t>
  </si>
  <si>
    <t>- Apenas células azuis editáveis; aba Prompt contém a spec na íntegra.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</si>
</sst>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\ &quot;bps&quot;"/>
    <numFmt numFmtId="166" formatCode="\+0\ &quot;bps&quot;;\-0\ &quot;bps&quot;;0\ &quot;bps&quot;"/>
  </numFmts>
  <fonts count="19" x14ac:knownFonts="1">
    <font>
      <sz val="11"/>
      <color theme="1"/>
      <name val="Aptos Narrow"/>
      <family val="2"/>
      <scheme val="minor"/>
    </font>
    <font>
      <b/>
      <sz val="16"/>
      <color rgb="FF002C4D"/>
      <name val="Arial"/>
    </font>
    <font>
      <sz val="11"/>
      <color rgb="FF202427"/>
      <name val="Arial"/>
    </font>
    <font>
      <i/>
      <sz val="11"/>
      <color rgb="FF202427"/>
      <name val="Arial"/>
    </font>
    <font>
      <b/>
      <sz val="12"/>
      <color rgb="FF002C4D"/>
      <name val="Arial"/>
    </font>
    <font>
      <b/>
      <sz val="11"/>
      <color rgb="FF0C63AA"/>
      <name val="Arial"/>
    </font>
    <font>
      <b/>
      <sz val="11"/>
      <color rgb="FF002C4D"/>
      <name val="Arial"/>
    </font>
    <font>
      <b/>
      <sz val="12"/>
      <color rgb="FF0C63AA"/>
      <name val="Arial"/>
    </font>
    <font>
      <sz val="10"/>
      <color rgb="FF202427"/>
      <name val="Arial"/>
    </font>
    <font>
      <i/>
      <sz val="10"/>
      <color rgb="FF202427"/>
      <name val="Arial"/>
    </font>
    <font>
      <sz val="11"/>
      <color rgb="FF0000FF"/>
      <name val="Arial"/>
    </font>
    <font>
      <b/>
      <sz val="14"/>
      <color rgb="FF0C63AA"/>
      <name val="Arial"/>
    </font>
    <font>
      <i/>
      <sz val="11"/>
      <color rgb="FF0C63AA"/>
      <name val="Arial"/>
    </font>
    <font>
      <b/>
      <sz val="11"/>
      <color rgb="FFFFFFFF"/>
      <name val="Arial"/>
    </font>
    <font>
      <b/>
      <sz val="11"/>
      <color rgb="FF202427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0"/>
      <color rgb="FFFFFFFF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9F5"/>
        <bgColor indexed="64"/>
      </patternFill>
    </fill>
    <fill>
      <patternFill patternType="solid">
        <fgColor rgb="FF002C4D"/>
        <bgColor indexed="64"/>
      </patternFill>
    </fill>
    <fill>
      <patternFill patternType="solid">
        <fgColor rgb="FFF2F7FB"/>
        <bgColor indexed="64"/>
      </patternFill>
    </fill>
  </fills>
  <borders count="2">
    <border>
      <left/>
      <right/>
      <top/>
      <bottom/>
      <diagonal/>
    </border>
    <border>
      <left style="thin">
        <color rgb="FFB7C4CE"/>
      </left>
      <right style="thin">
        <color rgb="FFB7C4CE"/>
      </right>
      <top style="thin">
        <color rgb="FFB7C4CE"/>
      </top>
      <bottom style="thin">
        <color rgb="FFB7C4CE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15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0" fontId="11" fillId="0" borderId="0" xfId="0" applyNumberFormat="1" applyFont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14" fillId="0" borderId="1" xfId="0" applyFont="1" applyBorder="1"/>
    <xf numFmtId="1" fontId="14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10" fontId="11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0" fontId="6" fillId="0" borderId="0" xfId="0" applyFont="1"/>
    <xf numFmtId="0" fontId="17" fillId="3" borderId="0" xfId="0" applyFont="1" applyFill="1" applyAlignment="1">
      <alignment horizontal="center"/>
    </xf>
    <xf numFmtId="0" fontId="8" fillId="0" borderId="0" xfId="0" applyFont="1"/>
    <xf numFmtId="10" fontId="18" fillId="0" borderId="0" xfId="0" applyNumberFormat="1" applyFont="1"/>
    <xf numFmtId="10" fontId="10" fillId="2" borderId="0" xfId="0" applyNumberFormat="1" applyFont="1" applyFill="1" applyAlignment="1" applyProtection="1">
      <alignment horizontal="center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10" fontId="10" fillId="2" borderId="1" xfId="0" applyNumberFormat="1" applyFont="1" applyFill="1" applyBorder="1" applyAlignment="1" applyProtection="1">
      <alignment horizontal="center"/>
      <protection locked="0"/>
    </xf>
    <xf numFmtId="0" fontId="13" fillId="3" borderId="0" xfId="0" applyFont="1" applyFill="1" applyAlignment="1">
      <alignment horizontal="center"/>
    </xf>
    <xf numFmtId="10" fontId="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3" fillId="3" borderId="1" xfId="0" applyFont="1" applyFill="1" applyBorder="1" applyAlignment="1">
      <alignment horizontal="center" wrapText="1"/>
    </xf>
    <xf numFmtId="0" fontId="5" fillId="0" borderId="0" xfId="0" applyFont="1"/>
    <xf numFmtId="0" fontId="9" fillId="0" borderId="0" xfId="0" applyFont="1"/>
    <xf numFmtId="0" fontId="9" fillId="4" borderId="0" xfId="0" applyFont="1" applyFill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1y1y vs. Focus — a régua de prêmio da tela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Simulador!$B$38</c:f>
              <c:strCache>
                <c:ptCount val="1"/>
                <c:pt idx="0">
                  <c:v>Selic Focus</c:v>
                </c:pt>
              </c:strCache>
            </c:strRef>
          </c:tx>
          <c:spPr>
            <a:ln w="25400" cap="rnd">
              <a:solidFill>
                <a:srgbClr val="808080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Simulador!$A$39:$A$42</c:f>
              <c:strCache>
                <c:ptCount val="4"/>
                <c:pt idx="0">
                  <c:v>Q1 (63 du)</c:v>
                </c:pt>
                <c:pt idx="1">
                  <c:v>Q2 (126 du)</c:v>
                </c:pt>
                <c:pt idx="2">
                  <c:v>Q3 (189 du)</c:v>
                </c:pt>
                <c:pt idx="3">
                  <c:v>Q4 (252 du)</c:v>
                </c:pt>
              </c:strCache>
            </c:strRef>
          </c:cat>
          <c:val>
            <c:numRef>
              <c:f>Simulador!$B$39:$B$42</c:f>
              <c:numCache>
                <c:formatCode>0.00%</c:formatCode>
                <c:ptCount val="4"/>
                <c:pt idx="0">
                  <c:v>0.1225</c:v>
                </c:pt>
                <c:pt idx="1">
                  <c:v>0.11749999999999999</c:v>
                </c:pt>
                <c:pt idx="2">
                  <c:v>0.115</c:v>
                </c:pt>
                <c:pt idx="3">
                  <c:v>0.115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F-417C-86B2-F7854A908601}"/>
            </c:ext>
          </c:extLst>
        </c:ser>
        <c:ser>
          <c:idx val="1"/>
          <c:order val="1"/>
          <c:tx>
            <c:strRef>
              <c:f>Simulador!$C$38</c:f>
              <c:strCache>
                <c:ptCount val="1"/>
                <c:pt idx="0">
                  <c:v>CDI médio ano 2</c:v>
                </c:pt>
              </c:strCache>
            </c:strRef>
          </c:tx>
          <c:spPr>
            <a:ln w="19050" cap="rnd">
              <a:solidFill>
                <a:srgbClr val="002C4D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Simulador!$A$39:$A$42</c:f>
              <c:strCache>
                <c:ptCount val="4"/>
                <c:pt idx="0">
                  <c:v>Q1 (63 du)</c:v>
                </c:pt>
                <c:pt idx="1">
                  <c:v>Q2 (126 du)</c:v>
                </c:pt>
                <c:pt idx="2">
                  <c:v>Q3 (189 du)</c:v>
                </c:pt>
                <c:pt idx="3">
                  <c:v>Q4 (252 du)</c:v>
                </c:pt>
              </c:strCache>
            </c:strRef>
          </c:cat>
          <c:val>
            <c:numRef>
              <c:f>Simulador!$C$39:$C$42</c:f>
              <c:numCache>
                <c:formatCode>0.00%</c:formatCode>
                <c:ptCount val="4"/>
                <c:pt idx="0">
                  <c:v>0.11749581160155453</c:v>
                </c:pt>
                <c:pt idx="1">
                  <c:v>0.11749581160155453</c:v>
                </c:pt>
                <c:pt idx="2">
                  <c:v>0.11749581160155453</c:v>
                </c:pt>
                <c:pt idx="3">
                  <c:v>0.11749581160155453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F-417C-86B2-F7854A908601}"/>
            </c:ext>
          </c:extLst>
        </c:ser>
        <c:ser>
          <c:idx val="2"/>
          <c:order val="2"/>
          <c:tx>
            <c:strRef>
              <c:f>Simulador!$D$38</c:f>
              <c:strCache>
                <c:ptCount val="1"/>
                <c:pt idx="0">
                  <c:v>1y1y de mercado</c:v>
                </c:pt>
              </c:strCache>
            </c:strRef>
          </c:tx>
          <c:spPr>
            <a:ln w="44450" cap="rnd">
              <a:solidFill>
                <a:srgbClr val="0C63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Simulador!$A$39:$A$42</c:f>
              <c:strCache>
                <c:ptCount val="4"/>
                <c:pt idx="0">
                  <c:v>Q1 (63 du)</c:v>
                </c:pt>
                <c:pt idx="1">
                  <c:v>Q2 (126 du)</c:v>
                </c:pt>
                <c:pt idx="2">
                  <c:v>Q3 (189 du)</c:v>
                </c:pt>
                <c:pt idx="3">
                  <c:v>Q4 (252 du)</c:v>
                </c:pt>
              </c:strCache>
            </c:strRef>
          </c:cat>
          <c:val>
            <c:numRef>
              <c:f>Simulador!$D$39:$D$42</c:f>
              <c:numCache>
                <c:formatCode>0.00%</c:formatCode>
                <c:ptCount val="4"/>
                <c:pt idx="0">
                  <c:v>0.1240316901408447</c:v>
                </c:pt>
                <c:pt idx="1">
                  <c:v>0.1240316901408447</c:v>
                </c:pt>
                <c:pt idx="2">
                  <c:v>0.1240316901408447</c:v>
                </c:pt>
                <c:pt idx="3">
                  <c:v>0.1240316901408447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EF-417C-86B2-F7854A908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390240"/>
        <c:axId val="1106596720"/>
      </c:lineChart>
      <c:catAx>
        <c:axId val="1103390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6596720"/>
        <c:crosses val="autoZero"/>
        <c:auto val="1"/>
        <c:lblAlgn val="ctr"/>
        <c:lblOffset val="100"/>
        <c:noMultiLvlLbl val="0"/>
      </c:catAx>
      <c:valAx>
        <c:axId val="110659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taxa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3390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22</xdr:row>
      <xdr:rowOff>0</xdr:rowOff>
    </xdr:from>
    <xdr:to>
      <xdr:col>11</xdr:col>
      <xdr:colOff>0</xdr:colOff>
      <xdr:row>37</xdr:row>
      <xdr:rowOff>0</xdr:rowOff>
    </xdr:to>
    <xdr:graphicFrame macro="">
      <xdr:nvGraphicFramePr>
        <xdr:cNvPr id="2" name="premio1y1y">
          <a:extLst>
            <a:ext uri="{FF2B5EF4-FFF2-40B4-BE49-F238E27FC236}">
              <a16:creationId xmlns:a16="http://schemas.microsoft.com/office/drawing/2014/main" id="{E20D14DE-734F-40DD-2A41-F317ED8321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82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4474900-102C-4389-866C-A966D9DE0DE7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7fab5f5f-0cc2-44ad-996d-ce180907544d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FAFD-7F18-4C15-9A0F-2DBAEFCD850A}">
  <dimension ref="A1:A29"/>
  <sheetViews>
    <sheetView showGridLines="0" tabSelected="1" workbookViewId="0">
      <selection activeCell="A7" sqref="A7"/>
    </sheetView>
  </sheetViews>
  <sheetFormatPr defaultRowHeight="14.4" x14ac:dyDescent="0.3"/>
  <cols>
    <col min="1" max="1" width="166.6640625" customWidth="1"/>
  </cols>
  <sheetData>
    <row r="1" spans="1:1" ht="21" x14ac:dyDescent="0.4">
      <c r="A1" s="1" t="s">
        <v>0</v>
      </c>
    </row>
    <row r="2" spans="1:1" x14ac:dyDescent="0.3">
      <c r="A2" s="2" t="s">
        <v>1</v>
      </c>
    </row>
    <row r="4" spans="1:1" ht="15.6" x14ac:dyDescent="0.3">
      <c r="A4" s="3" t="s">
        <v>2</v>
      </c>
    </row>
    <row r="5" spans="1:1" x14ac:dyDescent="0.3">
      <c r="A5" s="7" t="s">
        <v>3</v>
      </c>
    </row>
    <row r="6" spans="1:1" x14ac:dyDescent="0.3">
      <c r="A6" s="8" t="s">
        <v>4</v>
      </c>
    </row>
    <row r="7" spans="1:1" x14ac:dyDescent="0.3">
      <c r="A7" s="9"/>
    </row>
    <row r="8" spans="1:1" ht="15.6" x14ac:dyDescent="0.3">
      <c r="A8" s="10" t="s">
        <v>5</v>
      </c>
    </row>
    <row r="9" spans="1:1" ht="28.2" x14ac:dyDescent="0.3">
      <c r="A9" s="7" t="s">
        <v>6</v>
      </c>
    </row>
    <row r="10" spans="1:1" x14ac:dyDescent="0.3">
      <c r="A10" s="7" t="s">
        <v>7</v>
      </c>
    </row>
    <row r="11" spans="1:1" x14ac:dyDescent="0.3">
      <c r="A11" s="9"/>
    </row>
    <row r="12" spans="1:1" ht="15.6" x14ac:dyDescent="0.3">
      <c r="A12" s="10" t="s">
        <v>8</v>
      </c>
    </row>
    <row r="13" spans="1:1" x14ac:dyDescent="0.3">
      <c r="A13" s="7" t="s">
        <v>9</v>
      </c>
    </row>
    <row r="14" spans="1:1" x14ac:dyDescent="0.3">
      <c r="A14" s="7" t="s">
        <v>10</v>
      </c>
    </row>
    <row r="15" spans="1:1" x14ac:dyDescent="0.3">
      <c r="A15" s="7" t="s">
        <v>11</v>
      </c>
    </row>
    <row r="16" spans="1:1" x14ac:dyDescent="0.3">
      <c r="A16" s="9"/>
    </row>
    <row r="17" spans="1:1" x14ac:dyDescent="0.3">
      <c r="A17" s="13" t="s">
        <v>12</v>
      </c>
    </row>
    <row r="18" spans="1:1" ht="28.8" x14ac:dyDescent="0.3">
      <c r="A18" s="14" t="s">
        <v>13</v>
      </c>
    </row>
    <row r="19" spans="1:1" x14ac:dyDescent="0.3">
      <c r="A19" s="9"/>
    </row>
    <row r="20" spans="1:1" ht="15.6" x14ac:dyDescent="0.3">
      <c r="A20" s="10" t="s">
        <v>14</v>
      </c>
    </row>
    <row r="21" spans="1:1" ht="28.2" x14ac:dyDescent="0.3">
      <c r="A21" s="7" t="s">
        <v>15</v>
      </c>
    </row>
    <row r="22" spans="1:1" x14ac:dyDescent="0.3">
      <c r="A22" s="7" t="s">
        <v>16</v>
      </c>
    </row>
    <row r="23" spans="1:1" x14ac:dyDescent="0.3">
      <c r="A23" s="9"/>
    </row>
    <row r="24" spans="1:1" ht="15.6" x14ac:dyDescent="0.3">
      <c r="A24" s="10" t="s">
        <v>17</v>
      </c>
    </row>
    <row r="25" spans="1:1" ht="15.6" x14ac:dyDescent="0.3">
      <c r="A25" s="11" t="s">
        <v>18</v>
      </c>
    </row>
    <row r="26" spans="1:1" x14ac:dyDescent="0.3">
      <c r="A26" s="9"/>
    </row>
    <row r="27" spans="1:1" x14ac:dyDescent="0.3">
      <c r="A27" s="12" t="s">
        <v>19</v>
      </c>
    </row>
    <row r="28" spans="1:1" x14ac:dyDescent="0.3">
      <c r="A28" s="9"/>
    </row>
    <row r="29" spans="1:1" x14ac:dyDescent="0.3">
      <c r="A29" s="7" t="s">
        <v>20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8EFC-BA4F-493B-8A9A-AA35BBD5E70B}">
  <dimension ref="A1:H42"/>
  <sheetViews>
    <sheetView showGridLines="0" workbookViewId="0"/>
  </sheetViews>
  <sheetFormatPr defaultRowHeight="14.4" x14ac:dyDescent="0.3"/>
  <cols>
    <col min="1" max="1" width="48.109375" customWidth="1"/>
    <col min="2" max="4" width="20.33203125" customWidth="1"/>
    <col min="5" max="5" width="3.6640625" customWidth="1"/>
    <col min="6" max="8" width="24.109375" customWidth="1"/>
  </cols>
  <sheetData>
    <row r="1" spans="1:8" ht="21" x14ac:dyDescent="0.4">
      <c r="A1" s="1" t="s">
        <v>0</v>
      </c>
    </row>
    <row r="2" spans="1:8" x14ac:dyDescent="0.3">
      <c r="A2" s="47" t="s">
        <v>21</v>
      </c>
      <c r="B2" s="47"/>
      <c r="C2" s="47"/>
      <c r="D2" s="47"/>
      <c r="E2" s="47"/>
      <c r="F2" s="47"/>
      <c r="G2" s="47"/>
      <c r="H2" s="47"/>
    </row>
    <row r="4" spans="1:8" ht="15.6" x14ac:dyDescent="0.3">
      <c r="A4" s="3" t="s">
        <v>22</v>
      </c>
    </row>
    <row r="5" spans="1:8" x14ac:dyDescent="0.3">
      <c r="A5" s="15" t="s">
        <v>23</v>
      </c>
      <c r="C5" s="35">
        <v>0.13600000000000001</v>
      </c>
    </row>
    <row r="6" spans="1:8" x14ac:dyDescent="0.3">
      <c r="A6" s="15" t="s">
        <v>24</v>
      </c>
      <c r="C6" s="35">
        <v>0.13</v>
      </c>
    </row>
    <row r="8" spans="1:8" x14ac:dyDescent="0.3">
      <c r="A8" s="15" t="s">
        <v>25</v>
      </c>
      <c r="C8" s="16">
        <f>(1+C6)^2</f>
        <v>1.2768999999999997</v>
      </c>
    </row>
    <row r="9" spans="1:8" x14ac:dyDescent="0.3">
      <c r="A9" s="15" t="s">
        <v>26</v>
      </c>
      <c r="C9" s="16">
        <f>C8/(1+C5)</f>
        <v>1.1240316901408447</v>
      </c>
    </row>
    <row r="10" spans="1:8" ht="17.399999999999999" x14ac:dyDescent="0.3">
      <c r="A10" s="3" t="s">
        <v>27</v>
      </c>
      <c r="C10" s="17">
        <f>C9-1</f>
        <v>0.1240316901408447</v>
      </c>
    </row>
    <row r="12" spans="1:8" x14ac:dyDescent="0.3">
      <c r="A12" s="50" t="str">
        <f>IF(C10&lt;C5,"O mercado projeta a Selic estabilizando abaixo da taxa de 1 ano — confirma expectativa de corte.","O mercado projeta a Selic estabilizando acima da taxa de 1 ano — sugere aperto adicional.")</f>
        <v>O mercado projeta a Selic estabilizando abaixo da taxa de 1 ano — confirma expectativa de corte.</v>
      </c>
      <c r="B12" s="50"/>
      <c r="C12" s="50"/>
      <c r="D12" s="50"/>
      <c r="E12" s="50"/>
      <c r="F12" s="50"/>
      <c r="G12" s="50"/>
      <c r="H12" s="50"/>
    </row>
    <row r="14" spans="1:8" ht="15.6" x14ac:dyDescent="0.3">
      <c r="A14" s="3" t="s">
        <v>28</v>
      </c>
    </row>
    <row r="15" spans="1:8" x14ac:dyDescent="0.3">
      <c r="A15" s="47" t="s">
        <v>29</v>
      </c>
      <c r="B15" s="47"/>
      <c r="C15" s="47"/>
      <c r="D15" s="47"/>
      <c r="E15" s="47"/>
      <c r="F15" s="47"/>
      <c r="G15" s="47"/>
      <c r="H15" s="47"/>
    </row>
    <row r="16" spans="1:8" ht="34.049999999999997" customHeight="1" x14ac:dyDescent="0.3">
      <c r="A16" s="45" t="s">
        <v>30</v>
      </c>
      <c r="B16" s="45" t="s">
        <v>31</v>
      </c>
      <c r="C16" s="45" t="s">
        <v>32</v>
      </c>
      <c r="D16" s="45" t="s">
        <v>33</v>
      </c>
      <c r="F16" s="48" t="s">
        <v>41</v>
      </c>
      <c r="G16" s="48"/>
      <c r="H16" s="48"/>
    </row>
    <row r="17" spans="1:8" ht="19.95" customHeight="1" x14ac:dyDescent="0.3">
      <c r="A17" s="19" t="s">
        <v>34</v>
      </c>
      <c r="B17" s="36">
        <v>63</v>
      </c>
      <c r="C17" s="37">
        <v>0.1225</v>
      </c>
      <c r="D17" s="20">
        <f>(1+C17)^(B17/252)</f>
        <v>1.0293109369966174</v>
      </c>
      <c r="F17" s="48"/>
      <c r="G17" s="48"/>
      <c r="H17" s="48"/>
    </row>
    <row r="18" spans="1:8" ht="19.95" customHeight="1" x14ac:dyDescent="0.3">
      <c r="A18" s="19" t="s">
        <v>35</v>
      </c>
      <c r="B18" s="36">
        <v>63</v>
      </c>
      <c r="C18" s="37">
        <v>0.11749999999999999</v>
      </c>
      <c r="D18" s="20">
        <f>(1+C18)^(B18/252)</f>
        <v>1.0281627913872875</v>
      </c>
      <c r="F18" s="48"/>
      <c r="G18" s="48"/>
      <c r="H18" s="48"/>
    </row>
    <row r="19" spans="1:8" ht="19.95" customHeight="1" x14ac:dyDescent="0.3">
      <c r="A19" s="19" t="s">
        <v>36</v>
      </c>
      <c r="B19" s="36">
        <v>63</v>
      </c>
      <c r="C19" s="37">
        <v>0.115</v>
      </c>
      <c r="D19" s="20">
        <f>(1+C19)^(B19/252)</f>
        <v>1.0275872732265341</v>
      </c>
      <c r="F19" s="48"/>
      <c r="G19" s="48"/>
      <c r="H19" s="48"/>
    </row>
    <row r="20" spans="1:8" ht="19.95" customHeight="1" x14ac:dyDescent="0.3">
      <c r="A20" s="19" t="s">
        <v>37</v>
      </c>
      <c r="B20" s="36">
        <v>63</v>
      </c>
      <c r="C20" s="37">
        <v>0.115</v>
      </c>
      <c r="D20" s="20">
        <f>(1+C20)^(B20/252)</f>
        <v>1.0275872732265341</v>
      </c>
      <c r="F20" s="48"/>
      <c r="G20" s="48"/>
      <c r="H20" s="48"/>
    </row>
    <row r="21" spans="1:8" ht="19.95" customHeight="1" x14ac:dyDescent="0.3">
      <c r="A21" s="21" t="s">
        <v>38</v>
      </c>
      <c r="B21" s="22">
        <f>SUM(B17:B20)</f>
        <v>252</v>
      </c>
      <c r="C21" s="23" t="str">
        <f>IF(B21=252,"OK — fecha 252 du","AJUSTAR — deve somar 252 du")</f>
        <v>OK — fecha 252 du</v>
      </c>
      <c r="D21" s="24"/>
      <c r="F21" s="48"/>
      <c r="G21" s="48"/>
      <c r="H21" s="48"/>
    </row>
    <row r="22" spans="1:8" x14ac:dyDescent="0.3">
      <c r="A22" s="19" t="s">
        <v>39</v>
      </c>
      <c r="B22" s="24"/>
      <c r="C22" s="24"/>
      <c r="D22" s="20">
        <f>PRODUCT(D17:D20)</f>
        <v>1.1174958116015545</v>
      </c>
    </row>
    <row r="23" spans="1:8" ht="17.399999999999999" x14ac:dyDescent="0.3">
      <c r="A23" s="25" t="s">
        <v>40</v>
      </c>
      <c r="B23" s="24"/>
      <c r="C23" s="24"/>
      <c r="D23" s="26">
        <f>D22^(252/B21)-1</f>
        <v>0.11749581160155453</v>
      </c>
    </row>
    <row r="25" spans="1:8" ht="15.6" x14ac:dyDescent="0.3">
      <c r="A25" s="3" t="s">
        <v>42</v>
      </c>
    </row>
    <row r="26" spans="1:8" x14ac:dyDescent="0.3">
      <c r="A26" s="47" t="s">
        <v>43</v>
      </c>
      <c r="B26" s="47"/>
      <c r="C26" s="47"/>
      <c r="D26" s="47"/>
      <c r="E26" s="47"/>
      <c r="F26" s="47"/>
      <c r="G26" s="47"/>
      <c r="H26" s="47"/>
    </row>
    <row r="27" spans="1:8" x14ac:dyDescent="0.3">
      <c r="A27" s="24"/>
      <c r="B27" s="24"/>
      <c r="C27" s="18" t="s">
        <v>44</v>
      </c>
      <c r="D27" s="18" t="s">
        <v>45</v>
      </c>
    </row>
    <row r="28" spans="1:8" x14ac:dyDescent="0.3">
      <c r="A28" s="19" t="s">
        <v>46</v>
      </c>
      <c r="B28" s="24"/>
      <c r="C28" s="37">
        <v>0.124</v>
      </c>
      <c r="D28" s="27">
        <f>C10</f>
        <v>0.1240316901408447</v>
      </c>
    </row>
    <row r="29" spans="1:8" x14ac:dyDescent="0.3">
      <c r="A29" s="19" t="s">
        <v>47</v>
      </c>
      <c r="B29" s="24"/>
      <c r="C29" s="37">
        <v>0.11749999999999999</v>
      </c>
      <c r="D29" s="27">
        <f>D23</f>
        <v>0.11749581160155453</v>
      </c>
    </row>
    <row r="30" spans="1:8" ht="17.399999999999999" x14ac:dyDescent="0.3">
      <c r="A30" s="25" t="s">
        <v>48</v>
      </c>
      <c r="B30" s="24"/>
      <c r="C30" s="28">
        <f>(C28-C29)*10000</f>
        <v>65.000000000000057</v>
      </c>
      <c r="D30" s="29">
        <f>(D28-D29)*10000</f>
        <v>65.358785392901638</v>
      </c>
    </row>
    <row r="31" spans="1:8" x14ac:dyDescent="0.3">
      <c r="A31" s="15" t="s">
        <v>49</v>
      </c>
      <c r="D31" s="30">
        <f>ROUND(D30-C30,0)</f>
        <v>0</v>
      </c>
    </row>
    <row r="32" spans="1:8" x14ac:dyDescent="0.3">
      <c r="A32" s="15" t="s">
        <v>50</v>
      </c>
      <c r="D32" s="30">
        <f>ROUND((D29-C29)*10000,0)</f>
        <v>0</v>
      </c>
    </row>
    <row r="34" spans="1:8" x14ac:dyDescent="0.3">
      <c r="A34" s="31" t="s">
        <v>51</v>
      </c>
    </row>
    <row r="35" spans="1:8" ht="22.05" customHeight="1" x14ac:dyDescent="0.3">
      <c r="A35" s="49" t="str">
        <f>IF(D31&gt;1,IF(ABS(D32)&lt;10,"Deterioração fiscal percebida — o mercado cobra mais para carregar prazo, não mudou de ideia sobre a Selic.","Revisão do cenário monetário — expectativa e prêmio andaram juntos."),IF(D31&lt;-1,"Compressão de prêmio — alívio fiscal ou busca por prazo.","Prêmio estável — sem informação nova relevante na comparação."))</f>
        <v>Prêmio estável — sem informação nova relevante na comparação.</v>
      </c>
      <c r="B35" s="49"/>
      <c r="C35" s="49"/>
      <c r="D35" s="49"/>
      <c r="E35" s="49"/>
      <c r="F35" s="49"/>
      <c r="G35" s="49"/>
      <c r="H35" s="49"/>
    </row>
    <row r="36" spans="1:8" ht="22.05" customHeight="1" x14ac:dyDescent="0.3">
      <c r="A36" s="49"/>
      <c r="B36" s="49"/>
      <c r="C36" s="49"/>
      <c r="D36" s="49"/>
      <c r="E36" s="49"/>
      <c r="F36" s="49"/>
      <c r="G36" s="49"/>
      <c r="H36" s="49"/>
    </row>
    <row r="37" spans="1:8" x14ac:dyDescent="0.3">
      <c r="A37" s="31" t="s">
        <v>52</v>
      </c>
    </row>
    <row r="38" spans="1:8" x14ac:dyDescent="0.3">
      <c r="A38" s="32" t="s">
        <v>53</v>
      </c>
      <c r="B38" s="32" t="s">
        <v>54</v>
      </c>
      <c r="C38" s="32" t="s">
        <v>55</v>
      </c>
      <c r="D38" s="32" t="s">
        <v>46</v>
      </c>
    </row>
    <row r="39" spans="1:8" x14ac:dyDescent="0.3">
      <c r="A39" s="33" t="s">
        <v>56</v>
      </c>
      <c r="B39" s="34">
        <f>C17</f>
        <v>0.1225</v>
      </c>
      <c r="C39" s="34">
        <f>$D$23</f>
        <v>0.11749581160155453</v>
      </c>
      <c r="D39" s="34">
        <f>$C$10</f>
        <v>0.1240316901408447</v>
      </c>
      <c r="F39" s="46" t="str">
        <f>"prêmio ≈ "&amp;TEXT(D30,"0")&amp;" bps  (distância vertical entre as duas linhas horizontais)"</f>
        <v>prêmio ≈ 65 bps  (distância vertical entre as duas linhas horizontais)</v>
      </c>
      <c r="G39" s="46"/>
      <c r="H39" s="46"/>
    </row>
    <row r="40" spans="1:8" x14ac:dyDescent="0.3">
      <c r="A40" s="33" t="s">
        <v>57</v>
      </c>
      <c r="B40" s="34">
        <f>C18</f>
        <v>0.11749999999999999</v>
      </c>
      <c r="C40" s="34">
        <f>$D$23</f>
        <v>0.11749581160155453</v>
      </c>
      <c r="D40" s="34">
        <f>$C$10</f>
        <v>0.1240316901408447</v>
      </c>
    </row>
    <row r="41" spans="1:8" x14ac:dyDescent="0.3">
      <c r="A41" s="33" t="s">
        <v>58</v>
      </c>
      <c r="B41" s="34">
        <f>C19</f>
        <v>0.115</v>
      </c>
      <c r="C41" s="34">
        <f>$D$23</f>
        <v>0.11749581160155453</v>
      </c>
      <c r="D41" s="34">
        <f>$C$10</f>
        <v>0.1240316901408447</v>
      </c>
    </row>
    <row r="42" spans="1:8" x14ac:dyDescent="0.3">
      <c r="A42" s="33" t="s">
        <v>59</v>
      </c>
      <c r="B42" s="34">
        <f>C20</f>
        <v>0.115</v>
      </c>
      <c r="C42" s="34">
        <f>$D$23</f>
        <v>0.11749581160155453</v>
      </c>
      <c r="D42" s="34">
        <f>$C$10</f>
        <v>0.1240316901408447</v>
      </c>
    </row>
  </sheetData>
  <sheetProtection sheet="1" objects="1" scenarios="1"/>
  <mergeCells count="7">
    <mergeCell ref="F39:H39"/>
    <mergeCell ref="A2:H2"/>
    <mergeCell ref="A15:H15"/>
    <mergeCell ref="A26:H26"/>
    <mergeCell ref="F16:H21"/>
    <mergeCell ref="A35:H36"/>
    <mergeCell ref="A12:H12"/>
  </mergeCells>
  <conditionalFormatting sqref="B21:C21">
    <cfRule type="expression" priority="4">
      <formula>$B$21=252</formula>
    </cfRule>
    <cfRule type="expression" dxfId="1" priority="6">
      <formula>$B$21=252</formula>
    </cfRule>
    <cfRule type="expression" dxfId="0" priority="7">
      <formula>$B$21&lt;&gt;252</formula>
    </cfRule>
  </conditionalFormatting>
  <conditionalFormatting sqref="C21">
    <cfRule type="containsText" priority="1" operator="containsText" text="Text">
      <formula>NOT(ISERROR(SEARCH("Text",C21)))</formula>
    </cfRule>
    <cfRule type="containsText" priority="2" operator="containsText" text="OK">
      <formula>NOT(ISERROR(SEARCH("OK",C21)))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7F0D8-93A5-4FD3-AB7D-1A01CF805581}">
  <dimension ref="A1:I40"/>
  <sheetViews>
    <sheetView showGridLines="0" workbookViewId="0"/>
  </sheetViews>
  <sheetFormatPr defaultRowHeight="14.4" x14ac:dyDescent="0.3"/>
  <cols>
    <col min="1" max="1" width="42.5546875" customWidth="1"/>
    <col min="2" max="3" width="19.44140625" customWidth="1"/>
    <col min="4" max="5" width="27.77734375" customWidth="1"/>
  </cols>
  <sheetData>
    <row r="1" spans="1:9" ht="21" x14ac:dyDescent="0.4">
      <c r="A1" s="1" t="s">
        <v>60</v>
      </c>
    </row>
    <row r="2" spans="1:9" x14ac:dyDescent="0.3">
      <c r="A2" s="47" t="s">
        <v>61</v>
      </c>
      <c r="B2" s="47"/>
      <c r="C2" s="47"/>
      <c r="D2" s="47"/>
      <c r="E2" s="47"/>
      <c r="F2" s="47"/>
      <c r="G2" s="47"/>
    </row>
    <row r="4" spans="1:9" ht="15.6" x14ac:dyDescent="0.3">
      <c r="A4" s="3" t="s">
        <v>62</v>
      </c>
    </row>
    <row r="5" spans="1:9" ht="30" customHeight="1" x14ac:dyDescent="0.3">
      <c r="A5" s="52" t="s">
        <v>63</v>
      </c>
      <c r="B5" s="52"/>
      <c r="C5" s="52"/>
      <c r="D5" s="52"/>
      <c r="E5" s="52"/>
      <c r="F5" s="52"/>
      <c r="G5" s="52"/>
      <c r="H5" s="52"/>
      <c r="I5" s="52"/>
    </row>
    <row r="6" spans="1:9" x14ac:dyDescent="0.3">
      <c r="A6" s="15" t="s">
        <v>64</v>
      </c>
      <c r="B6" s="35">
        <v>0.13600000000000001</v>
      </c>
    </row>
    <row r="7" spans="1:9" x14ac:dyDescent="0.3">
      <c r="A7" s="15" t="s">
        <v>65</v>
      </c>
      <c r="B7" s="35">
        <v>0.13</v>
      </c>
    </row>
    <row r="8" spans="1:9" x14ac:dyDescent="0.3">
      <c r="A8" s="15" t="s">
        <v>47</v>
      </c>
      <c r="B8" s="35">
        <v>0.11749999999999999</v>
      </c>
    </row>
    <row r="10" spans="1:9" x14ac:dyDescent="0.3">
      <c r="C10" s="38" t="s">
        <v>66</v>
      </c>
      <c r="D10" s="38" t="s">
        <v>67</v>
      </c>
      <c r="E10" s="38" t="s">
        <v>68</v>
      </c>
    </row>
    <row r="11" spans="1:9" x14ac:dyDescent="0.3">
      <c r="A11" s="15" t="s">
        <v>69</v>
      </c>
      <c r="C11" s="35"/>
      <c r="D11" s="39">
        <f>(1+B7)^2/(1+B6)-1</f>
        <v>0.1240316901408447</v>
      </c>
      <c r="E11" s="40" t="str">
        <f>IF(C11="","— preencha",IF(ABS(C11-D11)&lt;=0.0003,"Correto","Revise o cálculo"))</f>
        <v>— preencha</v>
      </c>
    </row>
    <row r="12" spans="1:9" x14ac:dyDescent="0.3">
      <c r="A12" s="15" t="s">
        <v>70</v>
      </c>
      <c r="C12" s="43"/>
      <c r="D12" s="41">
        <f>(D11-B8)*10000</f>
        <v>65.316901408447038</v>
      </c>
      <c r="E12" s="40" t="str">
        <f>IF(C12="","— preencha",IF(ABS(C12-D12)&lt;=5,"Correto","Revise o cálculo"))</f>
        <v>— preencha</v>
      </c>
    </row>
    <row r="15" spans="1:9" ht="15.6" x14ac:dyDescent="0.3">
      <c r="A15" s="3" t="s">
        <v>71</v>
      </c>
    </row>
    <row r="16" spans="1:9" ht="30" customHeight="1" x14ac:dyDescent="0.3">
      <c r="A16" s="52" t="s">
        <v>72</v>
      </c>
      <c r="B16" s="52"/>
      <c r="C16" s="52"/>
      <c r="D16" s="52"/>
      <c r="E16" s="52"/>
      <c r="F16" s="52"/>
      <c r="G16" s="52"/>
      <c r="H16" s="52"/>
      <c r="I16" s="52"/>
    </row>
    <row r="17" spans="1:9" x14ac:dyDescent="0.3">
      <c r="A17" s="15" t="s">
        <v>64</v>
      </c>
      <c r="B17" s="35">
        <v>0.13600000000000001</v>
      </c>
    </row>
    <row r="18" spans="1:9" x14ac:dyDescent="0.3">
      <c r="A18" s="15" t="s">
        <v>65</v>
      </c>
      <c r="B18" s="35">
        <v>0.13800000000000001</v>
      </c>
    </row>
    <row r="19" spans="1:9" x14ac:dyDescent="0.3">
      <c r="A19" s="15" t="s">
        <v>69</v>
      </c>
      <c r="C19" s="35"/>
      <c r="D19" s="39">
        <f>(1+B18)^2/(1+B17)-1</f>
        <v>0.14000352112676029</v>
      </c>
      <c r="E19" s="40" t="str">
        <f>IF(C19="","— preencha",IF(ABS(C19-D19)&lt;=0.0003,"Correto","Revise o cálculo"))</f>
        <v>— preencha</v>
      </c>
    </row>
    <row r="20" spans="1:9" ht="14.4" customHeight="1" x14ac:dyDescent="0.3">
      <c r="A20" s="15" t="s">
        <v>73</v>
      </c>
      <c r="C20" s="51" t="str">
        <f>"A 1y1y sobe para "&amp;TEXT(D19,"0,00%")&amp;": a curva deixou de precificar estabilização abaixo da taxa de 1 ano — sem corcova de corte. Curva ascendente no ano 2."</f>
        <v>A 1y1y sobe para 14,00%: a curva deixou de precificar estabilização abaixo da taxa de 1 ano — sem corcova de corte. Curva ascendente no ano 2.</v>
      </c>
      <c r="D20" s="51"/>
      <c r="E20" s="51"/>
      <c r="F20" s="51"/>
      <c r="G20" s="51"/>
    </row>
    <row r="21" spans="1:9" x14ac:dyDescent="0.3">
      <c r="C21" s="51"/>
      <c r="D21" s="51"/>
      <c r="E21" s="51"/>
      <c r="F21" s="51"/>
      <c r="G21" s="51"/>
    </row>
    <row r="23" spans="1:9" ht="15.6" x14ac:dyDescent="0.3">
      <c r="A23" s="3" t="s">
        <v>74</v>
      </c>
    </row>
    <row r="24" spans="1:9" ht="31.95" customHeight="1" x14ac:dyDescent="0.3">
      <c r="A24" s="52" t="s">
        <v>75</v>
      </c>
      <c r="B24" s="52"/>
      <c r="C24" s="52"/>
      <c r="D24" s="52"/>
      <c r="E24" s="52"/>
      <c r="F24" s="52"/>
      <c r="G24" s="52"/>
      <c r="H24" s="52"/>
      <c r="I24" s="52"/>
    </row>
    <row r="25" spans="1:9" x14ac:dyDescent="0.3">
      <c r="B25" s="38" t="s">
        <v>76</v>
      </c>
      <c r="C25" s="38" t="s">
        <v>77</v>
      </c>
    </row>
    <row r="26" spans="1:9" x14ac:dyDescent="0.3">
      <c r="A26" s="15" t="s">
        <v>46</v>
      </c>
      <c r="B26" s="35">
        <v>0.124</v>
      </c>
      <c r="C26" s="35">
        <v>0.1285</v>
      </c>
    </row>
    <row r="27" spans="1:9" x14ac:dyDescent="0.3">
      <c r="A27" s="15" t="s">
        <v>47</v>
      </c>
      <c r="B27" s="35">
        <v>0.11749999999999999</v>
      </c>
      <c r="C27" s="35">
        <v>0.11799999999999999</v>
      </c>
    </row>
    <row r="28" spans="1:9" x14ac:dyDescent="0.3">
      <c r="A28" s="15" t="s">
        <v>78</v>
      </c>
      <c r="B28" s="41">
        <f>(B26-B27)*10000</f>
        <v>65.000000000000057</v>
      </c>
      <c r="C28" s="41">
        <f>(C26-C27)*10000</f>
        <v>105.0000000000001</v>
      </c>
    </row>
    <row r="29" spans="1:9" x14ac:dyDescent="0.3">
      <c r="A29" s="15" t="s">
        <v>79</v>
      </c>
      <c r="C29" s="43"/>
      <c r="D29" s="30">
        <f>C28-B28</f>
        <v>40.000000000000043</v>
      </c>
      <c r="E29" s="40" t="str">
        <f>IF(C29="","— preencha",IF(ABS(C29-D29)&lt;=5,"Correto","Revise o cálculo"))</f>
        <v>— preencha</v>
      </c>
    </row>
    <row r="30" spans="1:9" ht="14.4" customHeight="1" x14ac:dyDescent="0.3">
      <c r="A30" s="15" t="s">
        <v>80</v>
      </c>
      <c r="C30" s="51" t="str">
        <f>"Prêmio de "&amp;TEXT(B28,"0")&amp;" para "&amp;TEXT(C28,"0")&amp;" bps ("&amp;TEXT(D29,"+0;-0")&amp;" bps) com o Focus praticamente parado ("&amp;TEXT((C27-B27)*10000,"+0;-0")&amp;" bps): deterioração fiscal precificada como prêmio — não revisão do cenário monetário."</f>
        <v>Prêmio de 65 para 105 bps (+40 bps) com o Focus praticamente parado (+5 bps): deterioração fiscal precificada como prêmio — não revisão do cenário monetário.</v>
      </c>
      <c r="D30" s="51"/>
      <c r="E30" s="51"/>
      <c r="F30" s="51"/>
      <c r="G30" s="51"/>
    </row>
    <row r="31" spans="1:9" x14ac:dyDescent="0.3">
      <c r="C31" s="51"/>
      <c r="D31" s="51"/>
      <c r="E31" s="51"/>
      <c r="F31" s="51"/>
      <c r="G31" s="51"/>
    </row>
    <row r="33" spans="1:9" ht="15.6" x14ac:dyDescent="0.3">
      <c r="A33" s="3" t="s">
        <v>81</v>
      </c>
    </row>
    <row r="34" spans="1:9" ht="31.95" customHeight="1" x14ac:dyDescent="0.3">
      <c r="A34" s="52" t="s">
        <v>82</v>
      </c>
      <c r="B34" s="52"/>
      <c r="C34" s="52"/>
      <c r="D34" s="52"/>
      <c r="E34" s="52"/>
      <c r="F34" s="52"/>
      <c r="G34" s="52"/>
      <c r="H34" s="52"/>
      <c r="I34" s="52"/>
    </row>
    <row r="35" spans="1:9" x14ac:dyDescent="0.3">
      <c r="A35" s="53" t="s">
        <v>83</v>
      </c>
      <c r="B35" s="53"/>
      <c r="C35" s="53"/>
      <c r="D35" s="53"/>
      <c r="E35" s="53"/>
      <c r="F35" s="53"/>
      <c r="G35" s="53"/>
    </row>
    <row r="36" spans="1:9" x14ac:dyDescent="0.3">
      <c r="A36" s="15" t="s">
        <v>84</v>
      </c>
      <c r="C36" s="44"/>
      <c r="D36" s="42" t="s">
        <v>85</v>
      </c>
      <c r="E36" s="40" t="str">
        <f>IF(C36="","— escolha",IF(C36=D36,"Correto","Revise — pense no calendário da pesquisa"))</f>
        <v>— escolha</v>
      </c>
    </row>
    <row r="37" spans="1:9" ht="14.4" customHeight="1" x14ac:dyDescent="0.3">
      <c r="A37" s="15" t="s">
        <v>86</v>
      </c>
      <c r="C37" s="51" t="s">
        <v>87</v>
      </c>
      <c r="D37" s="51"/>
      <c r="E37" s="51"/>
      <c r="F37" s="51"/>
      <c r="G37" s="51"/>
    </row>
    <row r="38" spans="1:9" x14ac:dyDescent="0.3">
      <c r="C38" s="51"/>
      <c r="D38" s="51"/>
      <c r="E38" s="51"/>
      <c r="F38" s="51"/>
      <c r="G38" s="51"/>
    </row>
    <row r="39" spans="1:9" x14ac:dyDescent="0.3">
      <c r="C39" s="51"/>
      <c r="D39" s="51"/>
      <c r="E39" s="51"/>
      <c r="F39" s="51"/>
      <c r="G39" s="51"/>
    </row>
    <row r="40" spans="1:9" x14ac:dyDescent="0.3">
      <c r="C40" s="51"/>
      <c r="D40" s="51"/>
      <c r="E40" s="51"/>
      <c r="F40" s="51"/>
      <c r="G40" s="51"/>
    </row>
  </sheetData>
  <sheetProtection sheet="1" objects="1" scenarios="1"/>
  <mergeCells count="9">
    <mergeCell ref="A2:G2"/>
    <mergeCell ref="A35:G35"/>
    <mergeCell ref="C37:G40"/>
    <mergeCell ref="C20:G21"/>
    <mergeCell ref="C30:G31"/>
    <mergeCell ref="A5:I5"/>
    <mergeCell ref="A16:I16"/>
    <mergeCell ref="A24:I24"/>
    <mergeCell ref="A34:I34"/>
  </mergeCells>
  <dataValidations count="1">
    <dataValidation type="list" allowBlank="1" showInputMessage="1" showErrorMessage="1" sqref="C36" xr:uid="{17F6BCF1-4424-4CDE-AEEE-A5CA6C58B470}">
      <formula1>"defasagem da pesquisa,erro na fórmula da 1y1y,mudança de meta"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CAFB-262C-4853-9A53-0DA3CE52DE71}">
  <dimension ref="A1:A200"/>
  <sheetViews>
    <sheetView showGridLines="0" workbookViewId="0"/>
  </sheetViews>
  <sheetFormatPr defaultRowHeight="14.4" x14ac:dyDescent="0.3"/>
  <cols>
    <col min="1" max="1" width="166.6640625" customWidth="1"/>
  </cols>
  <sheetData>
    <row r="1" spans="1:1" ht="21" x14ac:dyDescent="0.4">
      <c r="A1" s="1" t="s">
        <v>88</v>
      </c>
    </row>
    <row r="2" spans="1:1" x14ac:dyDescent="0.3">
      <c r="A2" s="4" t="s">
        <v>89</v>
      </c>
    </row>
    <row r="3" spans="1:1" x14ac:dyDescent="0.3">
      <c r="A3" s="5"/>
    </row>
    <row r="4" spans="1:1" x14ac:dyDescent="0.3">
      <c r="A4" s="6" t="s">
        <v>90</v>
      </c>
    </row>
    <row r="5" spans="1:1" x14ac:dyDescent="0.3">
      <c r="A5" s="6"/>
    </row>
    <row r="6" spans="1:1" x14ac:dyDescent="0.3">
      <c r="A6" s="6" t="s">
        <v>91</v>
      </c>
    </row>
    <row r="7" spans="1:1" x14ac:dyDescent="0.3">
      <c r="A7" s="6"/>
    </row>
    <row r="8" spans="1:1" x14ac:dyDescent="0.3">
      <c r="A8" s="6" t="s">
        <v>92</v>
      </c>
    </row>
    <row r="9" spans="1:1" x14ac:dyDescent="0.3">
      <c r="A9" s="6"/>
    </row>
    <row r="10" spans="1:1" x14ac:dyDescent="0.3">
      <c r="A10" s="6" t="s">
        <v>93</v>
      </c>
    </row>
    <row r="11" spans="1:1" ht="27" x14ac:dyDescent="0.3">
      <c r="A11" s="6" t="s">
        <v>94</v>
      </c>
    </row>
    <row r="12" spans="1:1" x14ac:dyDescent="0.3">
      <c r="A12" s="6" t="s">
        <v>95</v>
      </c>
    </row>
    <row r="13" spans="1:1" x14ac:dyDescent="0.3">
      <c r="A13" s="6" t="s">
        <v>96</v>
      </c>
    </row>
    <row r="14" spans="1:1" x14ac:dyDescent="0.3">
      <c r="A14" s="6"/>
    </row>
    <row r="15" spans="1:1" x14ac:dyDescent="0.3">
      <c r="A15" s="6" t="s">
        <v>97</v>
      </c>
    </row>
    <row r="16" spans="1:1" x14ac:dyDescent="0.3">
      <c r="A16" s="6"/>
    </row>
    <row r="17" spans="1:1" x14ac:dyDescent="0.3">
      <c r="A17" s="6" t="s">
        <v>98</v>
      </c>
    </row>
    <row r="18" spans="1:1" x14ac:dyDescent="0.3">
      <c r="A18" s="6"/>
    </row>
    <row r="19" spans="1:1" x14ac:dyDescent="0.3">
      <c r="A19" s="6" t="s">
        <v>99</v>
      </c>
    </row>
    <row r="20" spans="1:1" x14ac:dyDescent="0.3">
      <c r="A20" s="6"/>
    </row>
    <row r="21" spans="1:1" x14ac:dyDescent="0.3">
      <c r="A21" s="6" t="s">
        <v>100</v>
      </c>
    </row>
    <row r="22" spans="1:1" x14ac:dyDescent="0.3">
      <c r="A22" s="6"/>
    </row>
    <row r="23" spans="1:1" ht="27" x14ac:dyDescent="0.3">
      <c r="A23" s="6" t="s">
        <v>101</v>
      </c>
    </row>
    <row r="24" spans="1:1" x14ac:dyDescent="0.3">
      <c r="A24" s="6"/>
    </row>
    <row r="25" spans="1:1" x14ac:dyDescent="0.3">
      <c r="A25" s="6" t="s">
        <v>102</v>
      </c>
    </row>
    <row r="26" spans="1:1" x14ac:dyDescent="0.3">
      <c r="A26" s="6"/>
    </row>
    <row r="27" spans="1:1" x14ac:dyDescent="0.3">
      <c r="A27" s="6" t="s">
        <v>103</v>
      </c>
    </row>
    <row r="28" spans="1:1" ht="27" x14ac:dyDescent="0.3">
      <c r="A28" s="6" t="s">
        <v>104</v>
      </c>
    </row>
    <row r="29" spans="1:1" x14ac:dyDescent="0.3">
      <c r="A29" s="6" t="s">
        <v>105</v>
      </c>
    </row>
    <row r="30" spans="1:1" ht="27" x14ac:dyDescent="0.3">
      <c r="A30" s="6" t="s">
        <v>106</v>
      </c>
    </row>
    <row r="31" spans="1:1" x14ac:dyDescent="0.3">
      <c r="A31" s="6" t="s">
        <v>107</v>
      </c>
    </row>
    <row r="32" spans="1:1" x14ac:dyDescent="0.3">
      <c r="A32" s="6" t="s">
        <v>108</v>
      </c>
    </row>
    <row r="33" spans="1:1" x14ac:dyDescent="0.3">
      <c r="A33" s="6"/>
    </row>
    <row r="34" spans="1:1" x14ac:dyDescent="0.3">
      <c r="A34" s="6" t="s">
        <v>109</v>
      </c>
    </row>
    <row r="35" spans="1:1" x14ac:dyDescent="0.3">
      <c r="A35" s="6"/>
    </row>
    <row r="36" spans="1:1" x14ac:dyDescent="0.3">
      <c r="A36" s="6" t="s">
        <v>110</v>
      </c>
    </row>
    <row r="37" spans="1:1" x14ac:dyDescent="0.3">
      <c r="A37" s="6" t="s">
        <v>111</v>
      </c>
    </row>
    <row r="38" spans="1:1" x14ac:dyDescent="0.3">
      <c r="A38" s="6" t="s">
        <v>112</v>
      </c>
    </row>
    <row r="39" spans="1:1" x14ac:dyDescent="0.3">
      <c r="A39" s="6" t="s">
        <v>113</v>
      </c>
    </row>
    <row r="40" spans="1:1" x14ac:dyDescent="0.3">
      <c r="A40" s="6" t="s">
        <v>114</v>
      </c>
    </row>
    <row r="41" spans="1:1" x14ac:dyDescent="0.3">
      <c r="A41" s="6" t="s">
        <v>115</v>
      </c>
    </row>
    <row r="42" spans="1:1" x14ac:dyDescent="0.3">
      <c r="A42" s="6" t="s">
        <v>116</v>
      </c>
    </row>
    <row r="43" spans="1:1" x14ac:dyDescent="0.3">
      <c r="A43" s="6"/>
    </row>
    <row r="44" spans="1:1" x14ac:dyDescent="0.3">
      <c r="A44" s="6" t="s">
        <v>117</v>
      </c>
    </row>
    <row r="45" spans="1:1" x14ac:dyDescent="0.3">
      <c r="A45" s="6" t="s">
        <v>118</v>
      </c>
    </row>
    <row r="46" spans="1:1" x14ac:dyDescent="0.3">
      <c r="A46" s="6" t="s">
        <v>119</v>
      </c>
    </row>
    <row r="47" spans="1:1" x14ac:dyDescent="0.3">
      <c r="A47" s="6" t="s">
        <v>120</v>
      </c>
    </row>
    <row r="48" spans="1:1" x14ac:dyDescent="0.3">
      <c r="A48" s="6" t="s">
        <v>121</v>
      </c>
    </row>
    <row r="49" spans="1:1" x14ac:dyDescent="0.3">
      <c r="A49" s="6" t="s">
        <v>122</v>
      </c>
    </row>
    <row r="50" spans="1:1" x14ac:dyDescent="0.3">
      <c r="A50" s="6" t="s">
        <v>123</v>
      </c>
    </row>
    <row r="51" spans="1:1" x14ac:dyDescent="0.3">
      <c r="A51" s="6" t="s">
        <v>124</v>
      </c>
    </row>
    <row r="52" spans="1:1" x14ac:dyDescent="0.3">
      <c r="A52" s="6"/>
    </row>
    <row r="53" spans="1:1" x14ac:dyDescent="0.3">
      <c r="A53" s="6" t="s">
        <v>125</v>
      </c>
    </row>
    <row r="54" spans="1:1" ht="27" x14ac:dyDescent="0.3">
      <c r="A54" s="6" t="s">
        <v>126</v>
      </c>
    </row>
    <row r="55" spans="1:1" x14ac:dyDescent="0.3">
      <c r="A55" s="6" t="s">
        <v>127</v>
      </c>
    </row>
    <row r="56" spans="1:1" x14ac:dyDescent="0.3">
      <c r="A56" s="6"/>
    </row>
    <row r="57" spans="1:1" x14ac:dyDescent="0.3">
      <c r="A57" s="6" t="s">
        <v>128</v>
      </c>
    </row>
    <row r="58" spans="1:1" x14ac:dyDescent="0.3">
      <c r="A58" s="6" t="s">
        <v>129</v>
      </c>
    </row>
    <row r="59" spans="1:1" ht="27" x14ac:dyDescent="0.3">
      <c r="A59" s="6" t="s">
        <v>130</v>
      </c>
    </row>
    <row r="60" spans="1:1" x14ac:dyDescent="0.3">
      <c r="A60" s="6" t="s">
        <v>131</v>
      </c>
    </row>
    <row r="61" spans="1:1" x14ac:dyDescent="0.3">
      <c r="A61" s="6" t="s">
        <v>132</v>
      </c>
    </row>
    <row r="62" spans="1:1" x14ac:dyDescent="0.3">
      <c r="A62" s="6" t="s">
        <v>133</v>
      </c>
    </row>
    <row r="63" spans="1:1" x14ac:dyDescent="0.3">
      <c r="A63" s="6"/>
    </row>
    <row r="64" spans="1:1" x14ac:dyDescent="0.3">
      <c r="A64" s="6" t="s">
        <v>134</v>
      </c>
    </row>
    <row r="65" spans="1:1" x14ac:dyDescent="0.3">
      <c r="A65" s="6" t="s">
        <v>135</v>
      </c>
    </row>
    <row r="66" spans="1:1" x14ac:dyDescent="0.3">
      <c r="A66" s="6" t="s">
        <v>136</v>
      </c>
    </row>
    <row r="67" spans="1:1" x14ac:dyDescent="0.3">
      <c r="A67" s="6" t="s">
        <v>137</v>
      </c>
    </row>
    <row r="68" spans="1:1" x14ac:dyDescent="0.3">
      <c r="A68" s="6" t="s">
        <v>138</v>
      </c>
    </row>
    <row r="69" spans="1:1" x14ac:dyDescent="0.3">
      <c r="A69" s="6" t="s">
        <v>139</v>
      </c>
    </row>
    <row r="70" spans="1:1" x14ac:dyDescent="0.3">
      <c r="A70" s="6"/>
    </row>
    <row r="71" spans="1:1" x14ac:dyDescent="0.3">
      <c r="A71" s="6" t="s">
        <v>140</v>
      </c>
    </row>
    <row r="72" spans="1:1" x14ac:dyDescent="0.3">
      <c r="A72" s="6"/>
    </row>
    <row r="73" spans="1:1" x14ac:dyDescent="0.3">
      <c r="A73" s="6" t="s">
        <v>141</v>
      </c>
    </row>
    <row r="74" spans="1:1" x14ac:dyDescent="0.3">
      <c r="A74" s="6"/>
    </row>
    <row r="75" spans="1:1" x14ac:dyDescent="0.3">
      <c r="A75" s="6" t="s">
        <v>142</v>
      </c>
    </row>
    <row r="76" spans="1:1" ht="27" x14ac:dyDescent="0.3">
      <c r="A76" s="6" t="s">
        <v>143</v>
      </c>
    </row>
    <row r="77" spans="1:1" ht="27" x14ac:dyDescent="0.3">
      <c r="A77" s="6" t="s">
        <v>144</v>
      </c>
    </row>
    <row r="78" spans="1:1" ht="27" x14ac:dyDescent="0.3">
      <c r="A78" s="6" t="s">
        <v>145</v>
      </c>
    </row>
    <row r="79" spans="1:1" x14ac:dyDescent="0.3">
      <c r="A79" s="6"/>
    </row>
    <row r="80" spans="1:1" x14ac:dyDescent="0.3">
      <c r="A80" s="6" t="s">
        <v>146</v>
      </c>
    </row>
    <row r="81" spans="1:1" x14ac:dyDescent="0.3">
      <c r="A81" s="6"/>
    </row>
    <row r="82" spans="1:1" x14ac:dyDescent="0.3">
      <c r="A82" s="6" t="s">
        <v>147</v>
      </c>
    </row>
    <row r="83" spans="1:1" x14ac:dyDescent="0.3">
      <c r="A83" s="6"/>
    </row>
    <row r="84" spans="1:1" x14ac:dyDescent="0.3">
      <c r="A84" s="6" t="s">
        <v>148</v>
      </c>
    </row>
    <row r="85" spans="1:1" x14ac:dyDescent="0.3">
      <c r="A85" s="6"/>
    </row>
    <row r="86" spans="1:1" x14ac:dyDescent="0.3">
      <c r="A86" s="6" t="s">
        <v>149</v>
      </c>
    </row>
    <row r="87" spans="1:1" x14ac:dyDescent="0.3">
      <c r="A87" s="6" t="s">
        <v>150</v>
      </c>
    </row>
    <row r="88" spans="1:1" x14ac:dyDescent="0.3">
      <c r="A88" s="6" t="s">
        <v>151</v>
      </c>
    </row>
    <row r="89" spans="1:1" x14ac:dyDescent="0.3">
      <c r="A89" s="6" t="s">
        <v>152</v>
      </c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  <row r="101" spans="1:1" x14ac:dyDescent="0.3">
      <c r="A101" s="5"/>
    </row>
    <row r="102" spans="1:1" x14ac:dyDescent="0.3">
      <c r="A102" s="5"/>
    </row>
    <row r="103" spans="1:1" x14ac:dyDescent="0.3">
      <c r="A103" s="5"/>
    </row>
    <row r="104" spans="1:1" x14ac:dyDescent="0.3">
      <c r="A104" s="5"/>
    </row>
    <row r="105" spans="1:1" x14ac:dyDescent="0.3">
      <c r="A105" s="5"/>
    </row>
    <row r="106" spans="1:1" x14ac:dyDescent="0.3">
      <c r="A106" s="5"/>
    </row>
    <row r="107" spans="1:1" x14ac:dyDescent="0.3">
      <c r="A107" s="5"/>
    </row>
    <row r="108" spans="1:1" x14ac:dyDescent="0.3">
      <c r="A108" s="5"/>
    </row>
    <row r="109" spans="1:1" x14ac:dyDescent="0.3">
      <c r="A109" s="5"/>
    </row>
    <row r="110" spans="1:1" x14ac:dyDescent="0.3">
      <c r="A110" s="5"/>
    </row>
    <row r="111" spans="1:1" x14ac:dyDescent="0.3">
      <c r="A111" s="5"/>
    </row>
    <row r="112" spans="1:1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5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5"/>
    </row>
    <row r="172" spans="1:1" x14ac:dyDescent="0.3">
      <c r="A172" s="5"/>
    </row>
    <row r="173" spans="1:1" x14ac:dyDescent="0.3">
      <c r="A173" s="5"/>
    </row>
    <row r="174" spans="1:1" x14ac:dyDescent="0.3">
      <c r="A174" s="5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2026-08-13T17:18:12Z</dcterms:created>
  <dcterms:modified xsi:type="dcterms:W3CDTF">2026-08-19T17:07:58Z</dcterms:modified>
</cp:coreProperties>
</file>