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52297EA4-C70F-4AED-96B4-93D63BDE2C5D}" xr6:coauthVersionLast="47" xr6:coauthVersionMax="47" xr10:uidLastSave="{00000000-0000-0000-0000-000000000000}"/>
  <bookViews>
    <workbookView xWindow="-108" yWindow="-108" windowWidth="23256" windowHeight="12456" activeTab="2" xr2:uid="{8072742E-9794-4EB9-9030-18CFC70A33FE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3" i="3" l="1"/>
  <c r="F32" i="3"/>
  <c r="F31" i="3"/>
  <c r="F30" i="3"/>
  <c r="F29" i="3"/>
  <c r="C37" i="3"/>
  <c r="C35" i="3"/>
  <c r="F18" i="3"/>
  <c r="C23" i="3"/>
  <c r="F7" i="3"/>
  <c r="C12" i="3"/>
  <c r="J26" i="2"/>
  <c r="I26" i="2"/>
  <c r="H26" i="2"/>
  <c r="G26" i="2"/>
  <c r="J6" i="2"/>
  <c r="K6" i="2"/>
  <c r="J7" i="2"/>
  <c r="K7" i="2"/>
  <c r="J8" i="2"/>
  <c r="K8" i="2"/>
  <c r="J9" i="2"/>
  <c r="K9" i="2"/>
  <c r="J10" i="2"/>
  <c r="K10" i="2"/>
  <c r="J11" i="2"/>
  <c r="K11" i="2"/>
  <c r="J12" i="2"/>
  <c r="K12" i="2"/>
  <c r="J13" i="2"/>
  <c r="K13" i="2"/>
  <c r="J14" i="2"/>
  <c r="K14" i="2"/>
  <c r="J15" i="2"/>
  <c r="K15" i="2"/>
  <c r="J16" i="2"/>
  <c r="K16" i="2"/>
  <c r="J17" i="2"/>
  <c r="K17" i="2"/>
  <c r="J18" i="2"/>
  <c r="K18" i="2"/>
  <c r="J19" i="2"/>
  <c r="K19" i="2"/>
  <c r="J20" i="2"/>
  <c r="K20" i="2"/>
  <c r="J21" i="2"/>
  <c r="K21" i="2"/>
  <c r="J22" i="2"/>
  <c r="K22" i="2"/>
  <c r="J23" i="2"/>
  <c r="K23" i="2"/>
  <c r="J24" i="2"/>
  <c r="K24" i="2"/>
  <c r="J25" i="2"/>
  <c r="K25" i="2"/>
  <c r="K5" i="2"/>
  <c r="J5" i="2"/>
  <c r="I25" i="2"/>
  <c r="H25" i="2"/>
  <c r="G25" i="2"/>
  <c r="I24" i="2"/>
  <c r="H24" i="2"/>
  <c r="G24" i="2"/>
  <c r="I23" i="2"/>
  <c r="H23" i="2"/>
  <c r="G23" i="2"/>
  <c r="I22" i="2"/>
  <c r="H22" i="2"/>
  <c r="G22" i="2"/>
  <c r="I21" i="2"/>
  <c r="H21" i="2"/>
  <c r="G21" i="2"/>
  <c r="I20" i="2"/>
  <c r="H20" i="2"/>
  <c r="G20" i="2"/>
  <c r="I19" i="2"/>
  <c r="H19" i="2"/>
  <c r="G19" i="2"/>
  <c r="I18" i="2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D21" i="2"/>
  <c r="D16" i="2"/>
  <c r="D17" i="2" s="1"/>
  <c r="D15" i="2"/>
  <c r="D14" i="2"/>
  <c r="D13" i="2"/>
  <c r="D20" i="2" l="1"/>
  <c r="K26" i="2"/>
  <c r="D27" i="2" l="1"/>
  <c r="D22" i="2"/>
  <c r="A23" i="2" s="1"/>
</calcChain>
</file>

<file path=xl/sharedStrings.xml><?xml version="1.0" encoding="utf-8"?>
<sst xmlns="http://schemas.openxmlformats.org/spreadsheetml/2006/main" count="183" uniqueCount="161">
  <si>
    <t>Simulador 1 · Flat-forward — interpolação da curva de DI</t>
  </si>
  <si>
    <t>Capitalize até o vértice anterior, distribua o trecho seguinte em dias úteis, reanualize.</t>
  </si>
  <si>
    <t>1. Dados de mercado — preencha apenas as células azuis</t>
  </si>
  <si>
    <t>du₁ — vértice curto (dias úteis)</t>
  </si>
  <si>
    <t>i₁ — taxa a.a. no vértice curto</t>
  </si>
  <si>
    <t>du₂ — vértice longo (dias úteis)</t>
  </si>
  <si>
    <t>i₂ — taxa a.a. no vértice longo</t>
  </si>
  <si>
    <t>du* — prazo alvo (dias úteis)</t>
  </si>
  <si>
    <t>2. Os quatro passos</t>
  </si>
  <si>
    <t>Passo</t>
  </si>
  <si>
    <t>O que fazer</t>
  </si>
  <si>
    <t>Fórmula</t>
  </si>
  <si>
    <t>Resultado</t>
  </si>
  <si>
    <t>Capitalizar até o vértice curto</t>
  </si>
  <si>
    <t>F1 = (1+i1)^(du1/252)</t>
  </si>
  <si>
    <t>Capitalizar até o vértice longo</t>
  </si>
  <si>
    <t>F2 = (1+i2)^(du2/252)</t>
  </si>
  <si>
    <t>2b</t>
  </si>
  <si>
    <t>Rendimento do trecho entre os vértices</t>
  </si>
  <si>
    <t>F2 / F1</t>
  </si>
  <si>
    <t>Distribuir o trecho em dias úteis (fração no expoente)</t>
  </si>
  <si>
    <t>F* = F1 × (F2/F1)^((du*−du1)/(du2−du1))</t>
  </si>
  <si>
    <t>Reanualizar o fator do prazo alvo</t>
  </si>
  <si>
    <t>i* = F*^(252/du*) − 1</t>
  </si>
  <si>
    <t>3. Comparação com a interpolação linear</t>
  </si>
  <si>
    <t>i* flat-forward (a.a.)</t>
  </si>
  <si>
    <t>F*^(252/du*) − 1</t>
  </si>
  <si>
    <t>i linear (a.a.)</t>
  </si>
  <si>
    <t>i1 + (i2−i1) × (du*−du1)/(du2−du1)</t>
  </si>
  <si>
    <t>Diferença (bps)</t>
  </si>
  <si>
    <t>(i_flat − i_linear) × 10.000</t>
  </si>
  <si>
    <t>4. Impacto de marcação (aproximação didática)</t>
  </si>
  <si>
    <t>PV da carteira (R$)</t>
  </si>
  <si>
    <t>Impacto aproximado (R$)</t>
  </si>
  <si>
    <t>PV × (i_flat−i_linear) × (du*/252) / (1+i_flat)^(du*/252)</t>
  </si>
  <si>
    <t>Aproximação didática: duration tratada como du*/252. Serve para ordem de grandeza, não para marcar carteira.</t>
  </si>
  <si>
    <t>Grade auxiliar do gráfico — não editar</t>
  </si>
  <si>
    <t>du</t>
  </si>
  <si>
    <t>Flat-forward</t>
  </si>
  <si>
    <t>Interpolação linear</t>
  </si>
  <si>
    <t>Vértices</t>
  </si>
  <si>
    <t>Prazo alvo</t>
  </si>
  <si>
    <t>Operações de Tesouraria em Instituições Financeiras (MBA) — Módulo 2, seção 2.3</t>
  </si>
  <si>
    <t>O que este simulador faz</t>
  </si>
  <si>
    <t>Destinado a alunos do MBA e a quem opera mesa, o simulador calcula a taxa de um prazo intermediário da curva de DI — um prazo fora de vértice — a partir de dois vértices líquidos, pela convenção brasileira de flat-forward. Ao lado, mostra o que a interpolação linear devolveria com exatamente os mesmos preços de mercado, para que a diferença metodológica fique visível em pontos-base e em reais de marcação.</t>
  </si>
  <si>
    <t>A ideia-chave</t>
  </si>
  <si>
    <t>“Capitalize até o vértice anterior, distribua o trecho seguinte em dias úteis, reanualize.”</t>
  </si>
  <si>
    <t>A fração do trecho entra NO EXPOENTE, e não como proporção da taxa, porque juros compõem.</t>
  </si>
  <si>
    <t>As fórmulas, por extenso</t>
  </si>
  <si>
    <t>Passo 1</t>
  </si>
  <si>
    <t>F1 = (1+i1)^(du1/252)   e   F2 = (1+i2)^(du2/252)</t>
  </si>
  <si>
    <t>Passo 2</t>
  </si>
  <si>
    <t>Rendimento do trecho entre os vértices = F2 / F1</t>
  </si>
  <si>
    <t>Passo 3</t>
  </si>
  <si>
    <t>Passo 4</t>
  </si>
  <si>
    <t>Como usar</t>
  </si>
  <si>
    <t>1. Na aba “Simulador”, preencha apenas as células azuis (du₁, i₁, du₂, i₂, du* e o PV da carteira). As demais estão bloqueadas.</t>
  </si>
  <si>
    <t>2. Confira o passo a passo linha por linha — o cálculo está aberto, sem caixa-preta.</t>
  </si>
  <si>
    <t>3. Compare o resultado com a interpolação linear e leia a diferença em bps e em reais de marcação.</t>
  </si>
  <si>
    <t>4. Na aba “Cenários”, resolva os três exercícios; a verificação é automática. O gabarito está ao lado — abra só depois de tentar.</t>
  </si>
  <si>
    <t>Armadilha de mesa</t>
  </si>
  <si>
    <t>“O método muda o número — a interpolação linear dá outro resultado com os mesmos preços de mercado. Em uma carteira grande, bps de diferença metodológica viram dinheiro real de marcação.”</t>
  </si>
  <si>
    <t>Aviso</t>
  </si>
  <si>
    <t>Todos os valores são ilustrativos e servem apenas a fins didáticos. Em aplicação real, utilize as curvas ANBIMA/B3 do dia e o calendário de dias úteis vigente.</t>
  </si>
  <si>
    <t>Cenários — exercícios com verificação automática</t>
  </si>
  <si>
    <t>Responda nas células azuis. A verificação aceita erro de até 0,02 p.p. O gabarito está na coluna F — abra só depois de tentar.</t>
  </si>
  <si>
    <t>Cenário A · exemplo resolvido do material</t>
  </si>
  <si>
    <t>A curva de DI tem vértices líquidos em 126 du a 13,00% a.a. e em 252 du a 13,60% a.a. Qual a taxa a.a. para o prazo de 189 dias úteis pela convenção flat-forward?</t>
  </si>
  <si>
    <t>du₁ (dias úteis)</t>
  </si>
  <si>
    <t>i₁ (a.a.)</t>
  </si>
  <si>
    <t>du₂ (dias úteis)</t>
  </si>
  <si>
    <t>i₂ (a.a.)</t>
  </si>
  <si>
    <t>du* alvo (dias úteis)</t>
  </si>
  <si>
    <t>Sua resposta — i* (a.a.)</t>
  </si>
  <si>
    <t>Verificação</t>
  </si>
  <si>
    <t>Por quê?</t>
  </si>
  <si>
    <t>Porque juros compõem: a fração (du*−du₁)/(du₂−du₁) entra no expoente do rendimento do trecho, não como proporção da taxa.</t>
  </si>
  <si>
    <t>Gabarito (abra só depois de tentar)</t>
  </si>
  <si>
    <t>Cenário B · para fixar</t>
  </si>
  <si>
    <t>Mesmos vértices do Cenário A (126 du a 13,00% e 252 du a 13,60%). Agora o prazo alvo é 220 dias úteis. Qual a taxa a.a. flat-forward?</t>
  </si>
  <si>
    <t>Porque a convenção não é verdade, é acordo: o mercado brasileiro capitaliza em 252 dias úteis, e só reanualizando com 252/du* a taxa volta a ser comparável às demais.</t>
  </si>
  <si>
    <t>Cenário C · marcação de carteira</t>
  </si>
  <si>
    <t>Mesmos vértices, alvo 189 du. Quantos bps separam a flat-forward da interpolação linear e qual o sentido do ajuste de marcação para um título com PV de R$ 50 milhões?</t>
  </si>
  <si>
    <t>PV do título (R$)</t>
  </si>
  <si>
    <t>Sua resposta 1 — diferença (bps)</t>
  </si>
  <si>
    <t>Sua resposta 2 — sentido do ajuste</t>
  </si>
  <si>
    <t>Porque a convenção não é verdade, é acordo: nenhum preço de mercado mudou entre os dois métodos — mudou a régua. A flat-forward desconta à taxa maior, logo o PU marcado é menor.</t>
  </si>
  <si>
    <t>i* flat-forward</t>
  </si>
  <si>
    <t>i linear</t>
  </si>
  <si>
    <t>Sentido do ajuste</t>
  </si>
  <si>
    <t>Impacto aprox. no PU (R$)</t>
  </si>
  <si>
    <t>Prompt utilizado para gerar este simulador</t>
  </si>
  <si>
    <t>Data de geração: 13/08/2026</t>
  </si>
  <si>
    <t># Spec — Simulador 1 · Flat-forward (interpolação da curva de DI)</t>
  </si>
  <si>
    <t>&gt; **Prompt para o Claude for Excel.** Crie um arquivo `Simulador_1_Flat-Forward.xlsx` seguindo integralmente esta especificação. Ao final, cole o texto completo deste documento na aba "Prompt".</t>
  </si>
  <si>
    <t>## 1. Contexto e objetivo</t>
  </si>
  <si>
    <t>Simulador pedagógico do curso **Operações de Tesouraria em Instituições Financeiras** (MBA), Módulo 2 — Estrutura Temporal das Taxas de Juros, seção 2.3 ("Flat-forward em quatro passos"). O aluno deve calcular a taxa de um prazo intermediário (fora de vértice) a partir de dois vértices líquidos da curva de DI, usando a convenção brasileira de flat-forward — e enxergar a diferença metodológica contra a interpolação linear.</t>
  </si>
  <si>
    <t>Mensagem pedagógica central: *"Capitalize até o vértice anterior, distribua o trecho seguinte em dias úteis, reanualize."* A fração do trecho entra **no expoente**, não como proporção da taxa, porque juros compõem.</t>
  </si>
  <si>
    <t>## 2. Estrutura do arquivo (4 abas, nesta ordem)</t>
  </si>
  <si>
    <t>1. **Instruções**</t>
  </si>
  <si>
    <t>2. **Simulador**</t>
  </si>
  <si>
    <t>3. **Cenários**</t>
  </si>
  <si>
    <t>4. **Prompt**</t>
  </si>
  <si>
    <t>## 3. Convenções visuais (todas as abas)</t>
  </si>
  <si>
    <t>- Fundo branco; fonte Arial; títulos em azul-marinho `#002C4D` (negrito); texto em cinza-escuro `#202427`; destaques/resultados em azul `#0C63AA`.</t>
  </si>
  <si>
    <t>- **Células de input**: fundo azul-claro `#DCE9F5`, borda fina, desbloqueadas. Todas as demais células bloqueadas (aplicar proteção de planilha SEM senha, apenas para guiar o aluno).</t>
  </si>
  <si>
    <t>- **Células de resultado final**: negrito, fonte maior (14pt), cor `#0C63AA`.</t>
  </si>
  <si>
    <t>- Taxas formatadas como percentual com 2 casas; fatores com 6 casas decimais; dias úteis como inteiro.</t>
  </si>
  <si>
    <t>- Sem cores fora da paleta; sem barras decorativas.</t>
  </si>
  <si>
    <t>## 4. Aba "Instruções"</t>
  </si>
  <si>
    <t>Conter, em texto claro e curto:</t>
  </si>
  <si>
    <t>- O que o simulador faz e a quem se destina (1 parágrafo).</t>
  </si>
  <si>
    <t>- A ideia-chave (citada acima) e a fórmula por extenso:</t>
  </si>
  <si>
    <t xml:space="preserve">  - Passo 1: `F1 = (1+i1)^(du1/252)` e `F2 = (1+i2)^(du2/252)`</t>
  </si>
  <si>
    <t xml:space="preserve">  - Passo 2: rendimento do trecho `F2/F1`</t>
  </si>
  <si>
    <t xml:space="preserve">  - Passo 3: `F* = F1 × (F2/F1)^((du*−du1)/(du2−du1))`</t>
  </si>
  <si>
    <t xml:space="preserve">  - Passo 4: `i* = F*^(252/du*) − 1`</t>
  </si>
  <si>
    <t>- Como usar: preencher apenas as células azuis; conferir o passo a passo; comparar com a interpolação linear.</t>
  </si>
  <si>
    <t>- **Armadilha de mesa** (em caixa destacada): *"O método muda o número — a interpolação linear dá outro resultado com os mesmos preços de mercado. Em uma carteira grande, bps de diferença metodológica viram dinheiro real de marcação."*</t>
  </si>
  <si>
    <t>- Aviso: valores ilustrativos; em aplicação real usar curvas ANBIMA/B3 do dia.</t>
  </si>
  <si>
    <t>## 5. Aba "Simulador"</t>
  </si>
  <si>
    <t>### 5.1 Bloco de inputs (células azuis)</t>
  </si>
  <si>
    <t>| Campo | Default |</t>
  </si>
  <si>
    <t>|---|---|</t>
  </si>
  <si>
    <t>| du₁ (vértice curto, dias úteis) | 126 |</t>
  </si>
  <si>
    <t>| i₁ (taxa a.a. no vértice curto) | 13,00% |</t>
  </si>
  <si>
    <t>| du₂ (vértice longo, dias úteis) | 252 |</t>
  </si>
  <si>
    <t>| i₂ (taxa a.a. no vértice longo) | 13,60% |</t>
  </si>
  <si>
    <t>| du* (prazo alvo) | 189 |</t>
  </si>
  <si>
    <t>Validações de dados (Data Validation com mensagem de erro): du inteiros &gt; 0; du₁ &lt; du* &lt; du₂; taxas entre 0% e 100%.</t>
  </si>
  <si>
    <t>### 5.2 Bloco "Os quatro passos" (cálculo aberto, uma linha por passo)</t>
  </si>
  <si>
    <t>Cada passo em uma linha com rótulo, fórmula em texto e célula calculada:</t>
  </si>
  <si>
    <t>1. `F1 = (1+i1)^(du1/252)` → com defaults: **1,063015**</t>
  </si>
  <si>
    <t>2. `F2 = (1+i2)^(du2/252)` → **1,136000**; rendimento do trecho `F2/F1` → **1,068659**</t>
  </si>
  <si>
    <t>3. `F* = F1 × (F2/F1)^((du*−du1)/(du2−du1))` → **1,098903**</t>
  </si>
  <si>
    <t>4. `i* = F*^(252/du*) − 1` → **13,40% a.a.** (célula de resultado final)</t>
  </si>
  <si>
    <t>### 5.3 Bloco "Comparação com a interpolação linear"</t>
  </si>
  <si>
    <t>- `i_linear = i1 + (i2−i1) × (du*−du1)/(du2−du1)` → com defaults: **13,30%**</t>
  </si>
  <si>
    <t>- Diferença em bps: `(i_flat − i_linear) × 10.000` → **+10 bps**</t>
  </si>
  <si>
    <t>- Célula de leitura automática (fórmula SE): *"São X bps de diferença puramente metodológica — nenhum preço de mercado mudou, apenas a régua."*</t>
  </si>
  <si>
    <t>- Mini-bloco "impacto de marcação": input adicional `PV da carteira (R$)` (default 100.000.000) e célula `impacto ≈ PV × duração_aprox × Δbps` simplificado como `PV × (i_flat − i_linear) × du*/252 / (1+i_flat)^(du*/252)` — rotular como aproximação didática.</t>
  </si>
  <si>
    <t>### 5.4 Gráfico (este simulador DEVE ter gráfico)</t>
  </si>
  <si>
    <t>Gráfico de dispersão com linhas: eixo X = dias úteis (0 a du₂ + 60), eixo Y = taxa a.a. Séries:</t>
  </si>
  <si>
    <t>- Vértices (2 pontos, marcadores grandes azul-marinho);</t>
  </si>
  <si>
    <t>- Curva flat-forward (calcular i* para uma grade de ~20 prazos entre du₁ e du₂ numa área auxiliar oculta ou à direita);</t>
  </si>
  <si>
    <t>- Reta da interpolação linear (mesma grade), linha tracejada cinza;</t>
  </si>
  <si>
    <t>- Ponto do prazo alvo destacado em `#0C63AA`.</t>
  </si>
  <si>
    <t>Título do gráfico: "Flat-forward vs. interpolação linear — o método muda o número".</t>
  </si>
  <si>
    <t>## 6. Aba "Cenários"</t>
  </si>
  <si>
    <t>Três exercícios, cada um com enunciado, células de resposta do aluno (azuis) e **verificação automática** (fórmula SE que exibe "✔ Correto" se |resposta − gabarito| &lt; 0,02 p.p., senão "Revise o passo indicado"). Gabarito em coluna oculta ou ao lado, claramente rotulada "Gabarito (abra só depois de tentar)".</t>
  </si>
  <si>
    <t>- **Cenário A (exemplo resolvido do material):** vértices 126 du/13,00% e 252 du/13,60%; alvo 189 du. Gabarito: 13,40%.</t>
  </si>
  <si>
    <t>- **Cenário B (questão "para fixar" do material):** mesmos vértices; alvo **220 du**. Gabarito: calcular pela fórmula (≈ 13,51%) — a planilha deve calcular o gabarito por fórmula, não por número digitado.</t>
  </si>
  <si>
    <t>- **Cenário C (marcação de carteira):** alvo 189 du; pergunta: quantos bps separam flat-forward da linear e qual o sentido do ajuste de marcação para um título de PV R$ 50 mi? Gabarito: +10 bps; marcação pela flat-forward desconta a taxa maior → PU menor.</t>
  </si>
  <si>
    <t>Cada cenário fecha com uma linha "Por quê?" citando a armadilha correspondente (fração no expoente; convenção não é verdade, é acordo).</t>
  </si>
  <si>
    <t>## 7. Aba "Prompt"</t>
  </si>
  <si>
    <t>Colar o texto integral desta especificação (deste arquivo .md), precedido do título "Prompt utilizado para gerar este simulador" e da data de geração.</t>
  </si>
  <si>
    <t>## 8. Critérios de aceite (verificar antes de entregar)</t>
  </si>
  <si>
    <t>- Com os defaults: F₁ = 1,063015; F₂/F₁ = 1,068659; F* = 1,098903; **i* = 13,40%**; linear = 13,30%; diferença = +10 bps.</t>
  </si>
  <si>
    <t>- Alterar du* para 252 deve devolver i* = i₂ (13,60%); para 126, i* = i₁ (13,00%) — teste de sanidade nas pontas.</t>
  </si>
  <si>
    <t>- Nenhuma célula de cálculo editável; apenas inputs azuis desbloqueados.</t>
  </si>
  <si>
    <t>- Gráfico atualiza ao mudar qualquer input.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</si>
</sst>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\+0;\-0;0"/>
    <numFmt numFmtId="166" formatCode="#,##0;\(#,##0\);\-"/>
  </numFmts>
  <fonts count="22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sz val="11"/>
      <color rgb="FF202427"/>
      <name val="Arial"/>
    </font>
    <font>
      <i/>
      <sz val="11"/>
      <color rgb="FF202427"/>
      <name val="Arial"/>
    </font>
    <font>
      <b/>
      <sz val="12"/>
      <color rgb="FF002C4D"/>
      <name val="Arial"/>
    </font>
    <font>
      <sz val="11"/>
      <color theme="1"/>
      <name val="Arial"/>
    </font>
    <font>
      <b/>
      <sz val="11"/>
      <color rgb="FFFFFFFF"/>
      <name val="Arial"/>
    </font>
    <font>
      <b/>
      <sz val="11"/>
      <color rgb="FF202427"/>
      <name val="Arial"/>
    </font>
    <font>
      <b/>
      <sz val="14"/>
      <color rgb="FF0C63AA"/>
      <name val="Arial"/>
    </font>
    <font>
      <i/>
      <sz val="11"/>
      <color rgb="FF0C63AA"/>
      <name val="Arial"/>
    </font>
    <font>
      <b/>
      <sz val="11"/>
      <color rgb="FF0C63AA"/>
      <name val="Arial"/>
    </font>
    <font>
      <sz val="9"/>
      <color rgb="FF202427"/>
      <name val="Arial"/>
    </font>
    <font>
      <i/>
      <sz val="9"/>
      <color rgb="FF202427"/>
      <name val="Arial"/>
    </font>
    <font>
      <b/>
      <sz val="9"/>
      <color rgb="FF002C4D"/>
      <name val="Arial"/>
    </font>
    <font>
      <b/>
      <sz val="9"/>
      <color rgb="FF202427"/>
      <name val="Arial"/>
    </font>
    <font>
      <sz val="9"/>
      <color theme="1"/>
      <name val="Arial"/>
    </font>
    <font>
      <sz val="10"/>
      <color rgb="FF202427"/>
      <name val="Arial"/>
    </font>
    <font>
      <b/>
      <i/>
      <sz val="11"/>
      <color rgb="FF0C63AA"/>
      <name val="Arial"/>
    </font>
    <font>
      <b/>
      <sz val="11"/>
      <color rgb="FF002C4D"/>
      <name val="Arial"/>
    </font>
    <font>
      <b/>
      <sz val="12"/>
      <color rgb="FFFFFFFF"/>
      <name val="Arial"/>
    </font>
    <font>
      <b/>
      <sz val="10"/>
      <color rgb="FF002C4D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9F5"/>
        <bgColor indexed="64"/>
      </patternFill>
    </fill>
    <fill>
      <patternFill patternType="solid">
        <fgColor rgb="FF002C4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C63AA"/>
      </left>
      <right style="thin">
        <color rgb="FF0C63AA"/>
      </right>
      <top style="thin">
        <color rgb="FF0C63AA"/>
      </top>
      <bottom style="thin">
        <color rgb="FF0C63AA"/>
      </bottom>
      <diagonal/>
    </border>
    <border>
      <left style="thin">
        <color rgb="FF0C63AA"/>
      </left>
      <right style="thin">
        <color rgb="FF0C63AA"/>
      </right>
      <top style="thin">
        <color rgb="FF0C63AA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1" fillId="0" borderId="0" xfId="0" applyFont="1"/>
    <xf numFmtId="0" fontId="1" fillId="4" borderId="0" xfId="0" applyFont="1" applyFill="1"/>
    <xf numFmtId="0" fontId="5" fillId="4" borderId="0" xfId="0" applyFont="1" applyFill="1"/>
    <xf numFmtId="0" fontId="0" fillId="4" borderId="0" xfId="0" applyFill="1"/>
    <xf numFmtId="0" fontId="16" fillId="4" borderId="0" xfId="0" applyFont="1" applyFill="1"/>
    <xf numFmtId="0" fontId="4" fillId="4" borderId="0" xfId="0" applyFont="1" applyFill="1"/>
    <xf numFmtId="0" fontId="7" fillId="4" borderId="0" xfId="0" applyFont="1" applyFill="1"/>
    <xf numFmtId="0" fontId="2" fillId="4" borderId="0" xfId="0" applyFont="1" applyFill="1"/>
    <xf numFmtId="0" fontId="13" fillId="4" borderId="0" xfId="0" applyFont="1" applyFill="1"/>
    <xf numFmtId="0" fontId="14" fillId="4" borderId="0" xfId="0" applyFont="1" applyFill="1"/>
    <xf numFmtId="1" fontId="15" fillId="4" borderId="0" xfId="0" applyNumberFormat="1" applyFont="1" applyFill="1"/>
    <xf numFmtId="10" fontId="15" fillId="4" borderId="0" xfId="0" applyNumberFormat="1" applyFont="1" applyFill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0" fontId="8" fillId="4" borderId="0" xfId="0" applyNumberFormat="1" applyFont="1" applyFill="1" applyAlignment="1">
      <alignment horizontal="center"/>
    </xf>
    <xf numFmtId="10" fontId="2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166" fontId="10" fillId="4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1" fontId="2" fillId="4" borderId="0" xfId="0" applyNumberFormat="1" applyFont="1" applyFill="1"/>
    <xf numFmtId="0" fontId="10" fillId="4" borderId="0" xfId="0" applyFont="1" applyFill="1"/>
    <xf numFmtId="0" fontId="11" fillId="4" borderId="0" xfId="0" applyFont="1" applyFill="1"/>
    <xf numFmtId="165" fontId="2" fillId="4" borderId="0" xfId="0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166" fontId="2" fillId="4" borderId="0" xfId="0" applyNumberFormat="1" applyFont="1" applyFill="1" applyAlignment="1">
      <alignment horizontal="center"/>
    </xf>
    <xf numFmtId="0" fontId="20" fillId="4" borderId="0" xfId="0" applyFont="1" applyFill="1"/>
    <xf numFmtId="0" fontId="16" fillId="0" borderId="0" xfId="0" applyFont="1"/>
    <xf numFmtId="1" fontId="5" fillId="2" borderId="2" xfId="0" applyNumberFormat="1" applyFont="1" applyFill="1" applyBorder="1" applyAlignment="1" applyProtection="1">
      <alignment horizontal="center"/>
      <protection locked="0"/>
    </xf>
    <xf numFmtId="10" fontId="5" fillId="2" borderId="2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3" fontId="5" fillId="2" borderId="1" xfId="0" applyNumberFormat="1" applyFont="1" applyFill="1" applyBorder="1" applyAlignment="1" applyProtection="1">
      <alignment horizontal="center"/>
      <protection locked="0"/>
    </xf>
    <xf numFmtId="10" fontId="5" fillId="2" borderId="1" xfId="0" applyNumberFormat="1" applyFont="1" applyFill="1" applyBorder="1" applyAlignment="1" applyProtection="1">
      <alignment horizontal="center"/>
      <protection locked="0"/>
    </xf>
    <xf numFmtId="165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vertical="top" wrapText="1"/>
    </xf>
    <xf numFmtId="0" fontId="18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0" fontId="2" fillId="4" borderId="0" xfId="0" applyFont="1" applyFill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9" fillId="4" borderId="0" xfId="0" applyFont="1" applyFill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17" fillId="4" borderId="0" xfId="0" applyFont="1" applyFill="1" applyAlignment="1">
      <alignment vertical="top" wrapText="1"/>
    </xf>
    <xf numFmtId="0" fontId="3" fillId="4" borderId="0" xfId="0" applyFont="1" applyFill="1"/>
    <xf numFmtId="0" fontId="9" fillId="4" borderId="0" xfId="0" applyFont="1" applyFill="1"/>
    <xf numFmtId="0" fontId="12" fillId="4" borderId="0" xfId="0" applyFont="1" applyFill="1"/>
    <xf numFmtId="0" fontId="3" fillId="4" borderId="0" xfId="0" applyFont="1" applyFill="1" applyAlignment="1">
      <alignment vertical="top" wrapText="1"/>
    </xf>
    <xf numFmtId="0" fontId="16" fillId="4" borderId="0" xfId="0" applyFont="1" applyFill="1" applyAlignment="1">
      <alignment vertical="top" wrapText="1"/>
    </xf>
  </cellXfs>
  <cellStyles count="1"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Flat-forward vs. interpolação linear — o método muda o número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Simulador!$H$4</c:f>
              <c:strCache>
                <c:ptCount val="1"/>
                <c:pt idx="0">
                  <c:v>Flat-forward</c:v>
                </c:pt>
              </c:strCache>
            </c:strRef>
          </c:tx>
          <c:spPr>
            <a:ln w="317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Simulador!$G$5:$G$26</c:f>
              <c:numCache>
                <c:formatCode>0</c:formatCode>
                <c:ptCount val="22"/>
                <c:pt idx="0">
                  <c:v>126</c:v>
                </c:pt>
                <c:pt idx="1">
                  <c:v>132.30000000000001</c:v>
                </c:pt>
                <c:pt idx="2">
                  <c:v>138.6</c:v>
                </c:pt>
                <c:pt idx="3">
                  <c:v>144.9</c:v>
                </c:pt>
                <c:pt idx="4">
                  <c:v>151.19999999999999</c:v>
                </c:pt>
                <c:pt idx="5">
                  <c:v>157.5</c:v>
                </c:pt>
                <c:pt idx="6">
                  <c:v>163.80000000000001</c:v>
                </c:pt>
                <c:pt idx="7">
                  <c:v>170.1</c:v>
                </c:pt>
                <c:pt idx="8">
                  <c:v>176.4</c:v>
                </c:pt>
                <c:pt idx="9">
                  <c:v>182.7</c:v>
                </c:pt>
                <c:pt idx="10">
                  <c:v>189</c:v>
                </c:pt>
                <c:pt idx="11">
                  <c:v>195.3</c:v>
                </c:pt>
                <c:pt idx="12">
                  <c:v>201.6</c:v>
                </c:pt>
                <c:pt idx="13">
                  <c:v>207.9</c:v>
                </c:pt>
                <c:pt idx="14">
                  <c:v>214.2</c:v>
                </c:pt>
                <c:pt idx="15">
                  <c:v>220.5</c:v>
                </c:pt>
                <c:pt idx="16">
                  <c:v>226.8</c:v>
                </c:pt>
                <c:pt idx="17">
                  <c:v>233.1</c:v>
                </c:pt>
                <c:pt idx="18">
                  <c:v>239.4</c:v>
                </c:pt>
                <c:pt idx="19">
                  <c:v>245.7</c:v>
                </c:pt>
                <c:pt idx="20">
                  <c:v>252</c:v>
                </c:pt>
                <c:pt idx="21">
                  <c:v>189</c:v>
                </c:pt>
              </c:numCache>
            </c:numRef>
          </c:xVal>
          <c:yVal>
            <c:numRef>
              <c:f>Simulador!$H$5:$H$26</c:f>
              <c:numCache>
                <c:formatCode>0.00%</c:formatCode>
                <c:ptCount val="22"/>
                <c:pt idx="0">
                  <c:v>0.12999999999999967</c:v>
                </c:pt>
                <c:pt idx="1">
                  <c:v>0.13057006059656673</c:v>
                </c:pt>
                <c:pt idx="2">
                  <c:v>0.13108854705444339</c:v>
                </c:pt>
                <c:pt idx="3">
                  <c:v>0.13156215539578242</c:v>
                </c:pt>
                <c:pt idx="4">
                  <c:v>0.13199647058212749</c:v>
                </c:pt>
                <c:pt idx="5">
                  <c:v>0.13239618778014761</c:v>
                </c:pt>
                <c:pt idx="6">
                  <c:v>0.13276528277547572</c:v>
                </c:pt>
                <c:pt idx="7">
                  <c:v>0.13310714466632589</c:v>
                </c:pt>
                <c:pt idx="8">
                  <c:v>0.13342468023098908</c:v>
                </c:pt>
                <c:pt idx="9">
                  <c:v>0.13372039678139069</c:v>
                </c:pt>
                <c:pt idx="10">
                  <c:v>0.13399646850477298</c:v>
                </c:pt>
                <c:pt idx="11">
                  <c:v>0.13425479000916263</c:v>
                </c:pt>
                <c:pt idx="12">
                  <c:v>0.13449701986246865</c:v>
                </c:pt>
                <c:pt idx="13">
                  <c:v>0.13472461624092102</c:v>
                </c:pt>
                <c:pt idx="14">
                  <c:v>0.13493886630629714</c:v>
                </c:pt>
                <c:pt idx="15">
                  <c:v>0.13514091056236799</c:v>
                </c:pt>
                <c:pt idx="16">
                  <c:v>0.13533176316393369</c:v>
                </c:pt>
                <c:pt idx="17">
                  <c:v>0.13551232894197196</c:v>
                </c:pt>
                <c:pt idx="18">
                  <c:v>0.13568341774812742</c:v>
                </c:pt>
                <c:pt idx="19">
                  <c:v>0.13584575659837994</c:v>
                </c:pt>
                <c:pt idx="20">
                  <c:v>0.13600000000000012</c:v>
                </c:pt>
                <c:pt idx="21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F2-4CCC-B781-AB6218638FB9}"/>
            </c:ext>
          </c:extLst>
        </c:ser>
        <c:ser>
          <c:idx val="1"/>
          <c:order val="1"/>
          <c:tx>
            <c:strRef>
              <c:f>Simulador!$I$4</c:f>
              <c:strCache>
                <c:ptCount val="1"/>
                <c:pt idx="0">
                  <c:v>Interpolação linear</c:v>
                </c:pt>
              </c:strCache>
            </c:strRef>
          </c:tx>
          <c:spPr>
            <a:ln w="19050" cap="rnd">
              <a:solidFill>
                <a:srgbClr val="8C9196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Simulador!$G$5:$G$26</c:f>
              <c:numCache>
                <c:formatCode>0</c:formatCode>
                <c:ptCount val="22"/>
                <c:pt idx="0">
                  <c:v>126</c:v>
                </c:pt>
                <c:pt idx="1">
                  <c:v>132.30000000000001</c:v>
                </c:pt>
                <c:pt idx="2">
                  <c:v>138.6</c:v>
                </c:pt>
                <c:pt idx="3">
                  <c:v>144.9</c:v>
                </c:pt>
                <c:pt idx="4">
                  <c:v>151.19999999999999</c:v>
                </c:pt>
                <c:pt idx="5">
                  <c:v>157.5</c:v>
                </c:pt>
                <c:pt idx="6">
                  <c:v>163.80000000000001</c:v>
                </c:pt>
                <c:pt idx="7">
                  <c:v>170.1</c:v>
                </c:pt>
                <c:pt idx="8">
                  <c:v>176.4</c:v>
                </c:pt>
                <c:pt idx="9">
                  <c:v>182.7</c:v>
                </c:pt>
                <c:pt idx="10">
                  <c:v>189</c:v>
                </c:pt>
                <c:pt idx="11">
                  <c:v>195.3</c:v>
                </c:pt>
                <c:pt idx="12">
                  <c:v>201.6</c:v>
                </c:pt>
                <c:pt idx="13">
                  <c:v>207.9</c:v>
                </c:pt>
                <c:pt idx="14">
                  <c:v>214.2</c:v>
                </c:pt>
                <c:pt idx="15">
                  <c:v>220.5</c:v>
                </c:pt>
                <c:pt idx="16">
                  <c:v>226.8</c:v>
                </c:pt>
                <c:pt idx="17">
                  <c:v>233.1</c:v>
                </c:pt>
                <c:pt idx="18">
                  <c:v>239.4</c:v>
                </c:pt>
                <c:pt idx="19">
                  <c:v>245.7</c:v>
                </c:pt>
                <c:pt idx="20">
                  <c:v>252</c:v>
                </c:pt>
                <c:pt idx="21">
                  <c:v>189</c:v>
                </c:pt>
              </c:numCache>
            </c:numRef>
          </c:xVal>
          <c:yVal>
            <c:numRef>
              <c:f>Simulador!$I$5:$I$26</c:f>
              <c:numCache>
                <c:formatCode>0.00%</c:formatCode>
                <c:ptCount val="22"/>
                <c:pt idx="0">
                  <c:v>0.13</c:v>
                </c:pt>
                <c:pt idx="1">
                  <c:v>0.1303</c:v>
                </c:pt>
                <c:pt idx="2">
                  <c:v>0.13059999999999999</c:v>
                </c:pt>
                <c:pt idx="3">
                  <c:v>0.13090000000000002</c:v>
                </c:pt>
                <c:pt idx="4">
                  <c:v>0.13120000000000001</c:v>
                </c:pt>
                <c:pt idx="5">
                  <c:v>0.13150000000000001</c:v>
                </c:pt>
                <c:pt idx="6">
                  <c:v>0.1318</c:v>
                </c:pt>
                <c:pt idx="7">
                  <c:v>0.1321</c:v>
                </c:pt>
                <c:pt idx="8">
                  <c:v>0.13240000000000002</c:v>
                </c:pt>
                <c:pt idx="9">
                  <c:v>0.13270000000000001</c:v>
                </c:pt>
                <c:pt idx="10">
                  <c:v>0.13300000000000001</c:v>
                </c:pt>
                <c:pt idx="11">
                  <c:v>0.1333</c:v>
                </c:pt>
                <c:pt idx="12">
                  <c:v>0.1336</c:v>
                </c:pt>
                <c:pt idx="13">
                  <c:v>0.13390000000000002</c:v>
                </c:pt>
                <c:pt idx="14">
                  <c:v>0.13420000000000001</c:v>
                </c:pt>
                <c:pt idx="15">
                  <c:v>0.13450000000000001</c:v>
                </c:pt>
                <c:pt idx="16">
                  <c:v>0.1348</c:v>
                </c:pt>
                <c:pt idx="17">
                  <c:v>0.1351</c:v>
                </c:pt>
                <c:pt idx="18">
                  <c:v>0.13540000000000002</c:v>
                </c:pt>
                <c:pt idx="19">
                  <c:v>0.13570000000000002</c:v>
                </c:pt>
                <c:pt idx="20">
                  <c:v>0.13600000000000001</c:v>
                </c:pt>
                <c:pt idx="21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F2-4CCC-B781-AB6218638FB9}"/>
            </c:ext>
          </c:extLst>
        </c:ser>
        <c:ser>
          <c:idx val="2"/>
          <c:order val="2"/>
          <c:tx>
            <c:strRef>
              <c:f>Simulador!$J$4</c:f>
              <c:strCache>
                <c:ptCount val="1"/>
                <c:pt idx="0">
                  <c:v>Vértices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rgbClr val="002C4D"/>
              </a:solidFill>
              <a:ln w="9525">
                <a:solidFill>
                  <a:srgbClr val="002C4D"/>
                </a:solidFill>
                <a:prstDash val="solid"/>
              </a:ln>
              <a:effectLst/>
            </c:spPr>
          </c:marker>
          <c:xVal>
            <c:numRef>
              <c:f>Simulador!$G$5:$G$26</c:f>
              <c:numCache>
                <c:formatCode>0</c:formatCode>
                <c:ptCount val="22"/>
                <c:pt idx="0">
                  <c:v>126</c:v>
                </c:pt>
                <c:pt idx="1">
                  <c:v>132.30000000000001</c:v>
                </c:pt>
                <c:pt idx="2">
                  <c:v>138.6</c:v>
                </c:pt>
                <c:pt idx="3">
                  <c:v>144.9</c:v>
                </c:pt>
                <c:pt idx="4">
                  <c:v>151.19999999999999</c:v>
                </c:pt>
                <c:pt idx="5">
                  <c:v>157.5</c:v>
                </c:pt>
                <c:pt idx="6">
                  <c:v>163.80000000000001</c:v>
                </c:pt>
                <c:pt idx="7">
                  <c:v>170.1</c:v>
                </c:pt>
                <c:pt idx="8">
                  <c:v>176.4</c:v>
                </c:pt>
                <c:pt idx="9">
                  <c:v>182.7</c:v>
                </c:pt>
                <c:pt idx="10">
                  <c:v>189</c:v>
                </c:pt>
                <c:pt idx="11">
                  <c:v>195.3</c:v>
                </c:pt>
                <c:pt idx="12">
                  <c:v>201.6</c:v>
                </c:pt>
                <c:pt idx="13">
                  <c:v>207.9</c:v>
                </c:pt>
                <c:pt idx="14">
                  <c:v>214.2</c:v>
                </c:pt>
                <c:pt idx="15">
                  <c:v>220.5</c:v>
                </c:pt>
                <c:pt idx="16">
                  <c:v>226.8</c:v>
                </c:pt>
                <c:pt idx="17">
                  <c:v>233.1</c:v>
                </c:pt>
                <c:pt idx="18">
                  <c:v>239.4</c:v>
                </c:pt>
                <c:pt idx="19">
                  <c:v>245.7</c:v>
                </c:pt>
                <c:pt idx="20">
                  <c:v>252</c:v>
                </c:pt>
                <c:pt idx="21">
                  <c:v>189</c:v>
                </c:pt>
              </c:numCache>
            </c:numRef>
          </c:xVal>
          <c:yVal>
            <c:numRef>
              <c:f>Simulador!$J$5:$J$26</c:f>
              <c:numCache>
                <c:formatCode>0.00%</c:formatCode>
                <c:ptCount val="22"/>
                <c:pt idx="0">
                  <c:v>0.13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0.13600000000000001</c:v>
                </c:pt>
                <c:pt idx="21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3F2-4CCC-B781-AB6218638FB9}"/>
            </c:ext>
          </c:extLst>
        </c:ser>
        <c:ser>
          <c:idx val="3"/>
          <c:order val="3"/>
          <c:tx>
            <c:strRef>
              <c:f>Simulador!$K$4</c:f>
              <c:strCache>
                <c:ptCount val="1"/>
                <c:pt idx="0">
                  <c:v>Prazo alvo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12"/>
            <c:spPr>
              <a:solidFill>
                <a:srgbClr val="0C63AA"/>
              </a:solidFill>
              <a:ln w="9525">
                <a:solidFill>
                  <a:srgbClr val="0C63AA"/>
                </a:solidFill>
                <a:prstDash val="solid"/>
              </a:ln>
              <a:effectLst/>
            </c:spPr>
          </c:marker>
          <c:xVal>
            <c:numRef>
              <c:f>Simulador!$G$5:$G$26</c:f>
              <c:numCache>
                <c:formatCode>0</c:formatCode>
                <c:ptCount val="22"/>
                <c:pt idx="0">
                  <c:v>126</c:v>
                </c:pt>
                <c:pt idx="1">
                  <c:v>132.30000000000001</c:v>
                </c:pt>
                <c:pt idx="2">
                  <c:v>138.6</c:v>
                </c:pt>
                <c:pt idx="3">
                  <c:v>144.9</c:v>
                </c:pt>
                <c:pt idx="4">
                  <c:v>151.19999999999999</c:v>
                </c:pt>
                <c:pt idx="5">
                  <c:v>157.5</c:v>
                </c:pt>
                <c:pt idx="6">
                  <c:v>163.80000000000001</c:v>
                </c:pt>
                <c:pt idx="7">
                  <c:v>170.1</c:v>
                </c:pt>
                <c:pt idx="8">
                  <c:v>176.4</c:v>
                </c:pt>
                <c:pt idx="9">
                  <c:v>182.7</c:v>
                </c:pt>
                <c:pt idx="10">
                  <c:v>189</c:v>
                </c:pt>
                <c:pt idx="11">
                  <c:v>195.3</c:v>
                </c:pt>
                <c:pt idx="12">
                  <c:v>201.6</c:v>
                </c:pt>
                <c:pt idx="13">
                  <c:v>207.9</c:v>
                </c:pt>
                <c:pt idx="14">
                  <c:v>214.2</c:v>
                </c:pt>
                <c:pt idx="15">
                  <c:v>220.5</c:v>
                </c:pt>
                <c:pt idx="16">
                  <c:v>226.8</c:v>
                </c:pt>
                <c:pt idx="17">
                  <c:v>233.1</c:v>
                </c:pt>
                <c:pt idx="18">
                  <c:v>239.4</c:v>
                </c:pt>
                <c:pt idx="19">
                  <c:v>245.7</c:v>
                </c:pt>
                <c:pt idx="20">
                  <c:v>252</c:v>
                </c:pt>
                <c:pt idx="21">
                  <c:v>189</c:v>
                </c:pt>
              </c:numCache>
            </c:numRef>
          </c:xVal>
          <c:yVal>
            <c:numRef>
              <c:f>Simulador!$K$5:$K$26</c:f>
              <c:numCache>
                <c:formatCode>0.00%</c:formatCode>
                <c:ptCount val="2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0.13399646850477298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3F2-4CCC-B781-AB6218638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5458416"/>
        <c:axId val="1106608720"/>
      </c:scatterChart>
      <c:valAx>
        <c:axId val="1105458416"/>
        <c:scaling>
          <c:orientation val="minMax"/>
          <c:max val="312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202427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Prazo (dias úteis)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202427"/>
                  </a:solidFill>
                  <a:latin typeface="Arial"/>
                  <a:ea typeface="Arial"/>
                  <a:cs typeface="Arial"/>
                </a:defRPr>
              </a:pPr>
              <a:endParaRPr lang="pt-B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6608720"/>
        <c:crosses val="autoZero"/>
        <c:crossBetween val="midCat"/>
      </c:valAx>
      <c:valAx>
        <c:axId val="1106608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202427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Taxa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202427"/>
                  </a:solidFill>
                  <a:latin typeface="Arial"/>
                  <a:ea typeface="Arial"/>
                  <a:cs typeface="Arial"/>
                </a:defRPr>
              </a:pPr>
              <a:endParaRPr lang="pt-BR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5458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0</xdr:colOff>
      <xdr:row>53</xdr:row>
      <xdr:rowOff>0</xdr:rowOff>
    </xdr:to>
    <xdr:graphicFrame macro="">
      <xdr:nvGraphicFramePr>
        <xdr:cNvPr id="4" name="GraficoFlatForward">
          <a:extLst>
            <a:ext uri="{FF2B5EF4-FFF2-40B4-BE49-F238E27FC236}">
              <a16:creationId xmlns:a16="http://schemas.microsoft.com/office/drawing/2014/main" id="{B87D2418-2775-2AB6-E9D6-83900FCABC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8CDDCEF-9F29-45F0-BB43-B1FED459CC87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c33f8bf6-64cd-4b44-a943-843166223f48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F5320-8C68-44A7-9FBC-CFFF8A078277}">
  <dimension ref="A1:Z100"/>
  <sheetViews>
    <sheetView topLeftCell="A7" workbookViewId="0"/>
  </sheetViews>
  <sheetFormatPr defaultRowHeight="14.4" x14ac:dyDescent="0.3"/>
  <cols>
    <col min="1" max="1" width="27.77734375" customWidth="1"/>
    <col min="2" max="2" width="55.5546875" customWidth="1"/>
    <col min="3" max="8" width="13" customWidth="1"/>
  </cols>
  <sheetData>
    <row r="1" spans="1:26" ht="21" x14ac:dyDescent="0.4">
      <c r="A1" s="2" t="s">
        <v>0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5" t="s">
        <v>42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6" x14ac:dyDescent="0.3">
      <c r="A4" s="6" t="s">
        <v>43</v>
      </c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60" customHeight="1" x14ac:dyDescent="0.3">
      <c r="A5" s="40" t="s">
        <v>44</v>
      </c>
      <c r="B5" s="40"/>
      <c r="C5" s="40"/>
      <c r="D5" s="40"/>
      <c r="E5" s="40"/>
      <c r="F5" s="40"/>
      <c r="G5" s="40"/>
      <c r="H5" s="4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3"/>
      <c r="B6" s="3"/>
      <c r="C6" s="3"/>
      <c r="D6" s="3"/>
      <c r="E6" s="3"/>
      <c r="F6" s="3"/>
      <c r="G6" s="3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6" x14ac:dyDescent="0.3">
      <c r="A7" s="6" t="s">
        <v>45</v>
      </c>
      <c r="B7" s="3"/>
      <c r="C7" s="3"/>
      <c r="D7" s="3"/>
      <c r="E7" s="3"/>
      <c r="F7" s="3"/>
      <c r="G7" s="3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45" t="s">
        <v>46</v>
      </c>
      <c r="B8" s="45"/>
      <c r="C8" s="45"/>
      <c r="D8" s="45"/>
      <c r="E8" s="45"/>
      <c r="F8" s="45"/>
      <c r="G8" s="45"/>
      <c r="H8" s="4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40" t="s">
        <v>47</v>
      </c>
      <c r="B9" s="40"/>
      <c r="C9" s="40"/>
      <c r="D9" s="40"/>
      <c r="E9" s="40"/>
      <c r="F9" s="40"/>
      <c r="G9" s="40"/>
      <c r="H9" s="40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3"/>
      <c r="B10" s="3"/>
      <c r="C10" s="3"/>
      <c r="D10" s="3"/>
      <c r="E10" s="3"/>
      <c r="F10" s="3"/>
      <c r="G10" s="3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6" x14ac:dyDescent="0.3">
      <c r="A11" s="6" t="s">
        <v>48</v>
      </c>
      <c r="B11" s="3"/>
      <c r="C11" s="3"/>
      <c r="D11" s="3"/>
      <c r="E11" s="3"/>
      <c r="F11" s="3"/>
      <c r="G11" s="3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7" t="s">
        <v>49</v>
      </c>
      <c r="B12" s="8" t="s">
        <v>50</v>
      </c>
      <c r="C12" s="3"/>
      <c r="D12" s="3"/>
      <c r="E12" s="3"/>
      <c r="F12" s="3"/>
      <c r="G12" s="3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7" t="s">
        <v>51</v>
      </c>
      <c r="B13" s="8" t="s">
        <v>52</v>
      </c>
      <c r="C13" s="3"/>
      <c r="D13" s="3"/>
      <c r="E13" s="3"/>
      <c r="F13" s="3"/>
      <c r="G13" s="3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7" t="s">
        <v>53</v>
      </c>
      <c r="B14" s="8" t="s">
        <v>21</v>
      </c>
      <c r="C14" s="3"/>
      <c r="D14" s="3"/>
      <c r="E14" s="3"/>
      <c r="F14" s="3"/>
      <c r="G14" s="3"/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7" t="s">
        <v>54</v>
      </c>
      <c r="B15" s="8" t="s">
        <v>23</v>
      </c>
      <c r="C15" s="3"/>
      <c r="D15" s="3"/>
      <c r="E15" s="3"/>
      <c r="F15" s="3"/>
      <c r="G15" s="3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3"/>
      <c r="B16" s="3"/>
      <c r="C16" s="3"/>
      <c r="D16" s="3"/>
      <c r="E16" s="3"/>
      <c r="F16" s="3"/>
      <c r="G16" s="3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6" x14ac:dyDescent="0.3">
      <c r="A17" s="6" t="s">
        <v>55</v>
      </c>
      <c r="B17" s="3"/>
      <c r="C17" s="3"/>
      <c r="D17" s="3"/>
      <c r="E17" s="3"/>
      <c r="F17" s="3"/>
      <c r="G17" s="3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40" t="s">
        <v>56</v>
      </c>
      <c r="B18" s="40"/>
      <c r="C18" s="40"/>
      <c r="D18" s="40"/>
      <c r="E18" s="40"/>
      <c r="F18" s="40"/>
      <c r="G18" s="40"/>
      <c r="H18" s="4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">
      <c r="A19" s="40" t="s">
        <v>57</v>
      </c>
      <c r="B19" s="40"/>
      <c r="C19" s="40"/>
      <c r="D19" s="40"/>
      <c r="E19" s="40"/>
      <c r="F19" s="40"/>
      <c r="G19" s="40"/>
      <c r="H19" s="4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40" t="s">
        <v>58</v>
      </c>
      <c r="B20" s="40"/>
      <c r="C20" s="40"/>
      <c r="D20" s="40"/>
      <c r="E20" s="40"/>
      <c r="F20" s="40"/>
      <c r="G20" s="40"/>
      <c r="H20" s="40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40" t="s">
        <v>59</v>
      </c>
      <c r="B21" s="40"/>
      <c r="C21" s="40"/>
      <c r="D21" s="40"/>
      <c r="E21" s="40"/>
      <c r="F21" s="40"/>
      <c r="G21" s="40"/>
      <c r="H21" s="4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">
      <c r="A22" s="3"/>
      <c r="B22" s="3"/>
      <c r="C22" s="3"/>
      <c r="D22" s="3"/>
      <c r="E22" s="3"/>
      <c r="F22" s="3"/>
      <c r="G22" s="3"/>
      <c r="H22" s="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6" x14ac:dyDescent="0.3">
      <c r="A23" s="41" t="s">
        <v>60</v>
      </c>
      <c r="B23" s="42"/>
      <c r="C23" s="42"/>
      <c r="D23" s="42"/>
      <c r="E23" s="42"/>
      <c r="F23" s="42"/>
      <c r="G23" s="42"/>
      <c r="H23" s="4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46.05" customHeight="1" x14ac:dyDescent="0.3">
      <c r="A24" s="43" t="s">
        <v>61</v>
      </c>
      <c r="B24" s="44"/>
      <c r="C24" s="44"/>
      <c r="D24" s="44"/>
      <c r="E24" s="44"/>
      <c r="F24" s="44"/>
      <c r="G24" s="44"/>
      <c r="H24" s="4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3"/>
      <c r="B25" s="3"/>
      <c r="C25" s="3"/>
      <c r="D25" s="3"/>
      <c r="E25" s="3"/>
      <c r="F25" s="3"/>
      <c r="G25" s="3"/>
      <c r="H25" s="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6" x14ac:dyDescent="0.3">
      <c r="A26" s="6" t="s">
        <v>62</v>
      </c>
      <c r="B26" s="3"/>
      <c r="C26" s="3"/>
      <c r="D26" s="3"/>
      <c r="E26" s="3"/>
      <c r="F26" s="3"/>
      <c r="G26" s="3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1.95" customHeight="1" x14ac:dyDescent="0.3">
      <c r="A27" s="40" t="s">
        <v>63</v>
      </c>
      <c r="B27" s="40"/>
      <c r="C27" s="40"/>
      <c r="D27" s="40"/>
      <c r="E27" s="40"/>
      <c r="F27" s="40"/>
      <c r="G27" s="40"/>
      <c r="H27" s="40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3"/>
      <c r="B28" s="3"/>
      <c r="C28" s="3"/>
      <c r="D28" s="3"/>
      <c r="E28" s="3"/>
      <c r="F28" s="3"/>
      <c r="G28" s="3"/>
      <c r="H28" s="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3"/>
      <c r="B29" s="3"/>
      <c r="C29" s="3"/>
      <c r="D29" s="3"/>
      <c r="E29" s="3"/>
      <c r="F29" s="3"/>
      <c r="G29" s="3"/>
      <c r="H29" s="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3"/>
      <c r="B30" s="3"/>
      <c r="C30" s="3"/>
      <c r="D30" s="3"/>
      <c r="E30" s="3"/>
      <c r="F30" s="3"/>
      <c r="G30" s="3"/>
      <c r="H30" s="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3"/>
      <c r="B31" s="3"/>
      <c r="C31" s="3"/>
      <c r="D31" s="3"/>
      <c r="E31" s="3"/>
      <c r="F31" s="3"/>
      <c r="G31" s="3"/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3"/>
      <c r="B32" s="3"/>
      <c r="C32" s="3"/>
      <c r="D32" s="3"/>
      <c r="E32" s="3"/>
      <c r="F32" s="3"/>
      <c r="G32" s="3"/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3"/>
      <c r="B33" s="3"/>
      <c r="C33" s="3"/>
      <c r="D33" s="3"/>
      <c r="E33" s="3"/>
      <c r="F33" s="3"/>
      <c r="G33" s="3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3"/>
      <c r="B34" s="3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3"/>
      <c r="B35" s="3"/>
      <c r="C35" s="3"/>
      <c r="D35" s="3"/>
      <c r="E35" s="3"/>
      <c r="F35" s="3"/>
      <c r="G35" s="3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3"/>
      <c r="B36" s="3"/>
      <c r="C36" s="3"/>
      <c r="D36" s="3"/>
      <c r="E36" s="3"/>
      <c r="F36" s="3"/>
      <c r="G36" s="3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3"/>
      <c r="B37" s="3"/>
      <c r="C37" s="3"/>
      <c r="D37" s="3"/>
      <c r="E37" s="3"/>
      <c r="F37" s="3"/>
      <c r="G37" s="3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3"/>
      <c r="B38" s="3"/>
      <c r="C38" s="3"/>
      <c r="D38" s="3"/>
      <c r="E38" s="3"/>
      <c r="F38" s="3"/>
      <c r="G38" s="3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3"/>
      <c r="B39" s="3"/>
      <c r="C39" s="3"/>
      <c r="D39" s="3"/>
      <c r="E39" s="3"/>
      <c r="F39" s="3"/>
      <c r="G39" s="3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3"/>
      <c r="B40" s="3"/>
      <c r="C40" s="3"/>
      <c r="D40" s="3"/>
      <c r="E40" s="3"/>
      <c r="F40" s="3"/>
      <c r="G40" s="3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3"/>
      <c r="B41" s="3"/>
      <c r="C41" s="3"/>
      <c r="D41" s="3"/>
      <c r="E41" s="3"/>
      <c r="F41" s="3"/>
      <c r="G41" s="3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3"/>
      <c r="B42" s="3"/>
      <c r="C42" s="3"/>
      <c r="D42" s="3"/>
      <c r="E42" s="3"/>
      <c r="F42" s="3"/>
      <c r="G42" s="3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3"/>
      <c r="B43" s="3"/>
      <c r="C43" s="3"/>
      <c r="D43" s="3"/>
      <c r="E43" s="3"/>
      <c r="F43" s="3"/>
      <c r="G43" s="3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3"/>
      <c r="B44" s="3"/>
      <c r="C44" s="3"/>
      <c r="D44" s="3"/>
      <c r="E44" s="3"/>
      <c r="F44" s="3"/>
      <c r="G44" s="3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3"/>
      <c r="B45" s="3"/>
      <c r="C45" s="3"/>
      <c r="D45" s="3"/>
      <c r="E45" s="3"/>
      <c r="F45" s="3"/>
      <c r="G45" s="3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3"/>
      <c r="B46" s="3"/>
      <c r="C46" s="3"/>
      <c r="D46" s="3"/>
      <c r="E46" s="3"/>
      <c r="F46" s="3"/>
      <c r="G46" s="3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3"/>
      <c r="B49" s="3"/>
      <c r="C49" s="3"/>
      <c r="D49" s="3"/>
      <c r="E49" s="3"/>
      <c r="F49" s="3"/>
      <c r="G49" s="3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3"/>
      <c r="B50" s="3"/>
      <c r="C50" s="3"/>
      <c r="D50" s="3"/>
      <c r="E50" s="3"/>
      <c r="F50" s="3"/>
      <c r="G50" s="3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3"/>
      <c r="B51" s="3"/>
      <c r="C51" s="3"/>
      <c r="D51" s="3"/>
      <c r="E51" s="3"/>
      <c r="F51" s="3"/>
      <c r="G51" s="3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3"/>
      <c r="B52" s="3"/>
      <c r="C52" s="3"/>
      <c r="D52" s="3"/>
      <c r="E52" s="3"/>
      <c r="F52" s="3"/>
      <c r="G52" s="3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3"/>
      <c r="B53" s="3"/>
      <c r="C53" s="3"/>
      <c r="D53" s="3"/>
      <c r="E53" s="3"/>
      <c r="F53" s="3"/>
      <c r="G53" s="3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3"/>
      <c r="B54" s="3"/>
      <c r="C54" s="3"/>
      <c r="D54" s="3"/>
      <c r="E54" s="3"/>
      <c r="F54" s="3"/>
      <c r="G54" s="3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3"/>
      <c r="B55" s="3"/>
      <c r="C55" s="3"/>
      <c r="D55" s="3"/>
      <c r="E55" s="3"/>
      <c r="F55" s="3"/>
      <c r="G55" s="3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3"/>
      <c r="B56" s="3"/>
      <c r="C56" s="3"/>
      <c r="D56" s="3"/>
      <c r="E56" s="3"/>
      <c r="F56" s="3"/>
      <c r="G56" s="3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3"/>
      <c r="B57" s="3"/>
      <c r="C57" s="3"/>
      <c r="D57" s="3"/>
      <c r="E57" s="3"/>
      <c r="F57" s="3"/>
      <c r="G57" s="3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3"/>
      <c r="B58" s="3"/>
      <c r="C58" s="3"/>
      <c r="D58" s="3"/>
      <c r="E58" s="3"/>
      <c r="F58" s="3"/>
      <c r="G58" s="3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3"/>
      <c r="B59" s="3"/>
      <c r="C59" s="3"/>
      <c r="D59" s="3"/>
      <c r="E59" s="3"/>
      <c r="F59" s="3"/>
      <c r="G59" s="3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3"/>
      <c r="B60" s="3"/>
      <c r="C60" s="3"/>
      <c r="D60" s="3"/>
      <c r="E60" s="3"/>
      <c r="F60" s="3"/>
      <c r="G60" s="3"/>
      <c r="H60" s="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</sheetData>
  <sheetProtection sheet="1" objects="1" scenarios="1"/>
  <mergeCells count="10">
    <mergeCell ref="A21:H21"/>
    <mergeCell ref="A23:H23"/>
    <mergeCell ref="A24:H24"/>
    <mergeCell ref="A27:H27"/>
    <mergeCell ref="A5:H5"/>
    <mergeCell ref="A8:H8"/>
    <mergeCell ref="A9:H9"/>
    <mergeCell ref="A18:H18"/>
    <mergeCell ref="A19:H19"/>
    <mergeCell ref="A20:H20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65E0-03F3-435C-B7A6-4911EE654506}">
  <dimension ref="A1:Z100"/>
  <sheetViews>
    <sheetView topLeftCell="A28" zoomScale="90" zoomScaleNormal="90" workbookViewId="0">
      <selection activeCell="D27" sqref="D27"/>
    </sheetView>
  </sheetViews>
  <sheetFormatPr defaultRowHeight="14.4" x14ac:dyDescent="0.3"/>
  <cols>
    <col min="1" max="1" width="39.77734375" customWidth="1"/>
    <col min="2" max="2" width="55.5546875" customWidth="1"/>
    <col min="3" max="3" width="52.77734375" customWidth="1"/>
    <col min="4" max="4" width="17.5546875" customWidth="1"/>
    <col min="5" max="6" width="3.33203125" customWidth="1"/>
    <col min="7" max="11" width="13.88671875" customWidth="1"/>
  </cols>
  <sheetData>
    <row r="1" spans="1:26" ht="2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46" t="s">
        <v>1</v>
      </c>
      <c r="B2" s="46"/>
      <c r="C2" s="46"/>
      <c r="D2" s="46"/>
      <c r="E2" s="46"/>
      <c r="F2" s="46"/>
      <c r="G2" s="3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3"/>
      <c r="B3" s="3"/>
      <c r="C3" s="3"/>
      <c r="D3" s="3"/>
      <c r="E3" s="3"/>
      <c r="F3" s="3"/>
      <c r="G3" s="9" t="s">
        <v>36</v>
      </c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6" x14ac:dyDescent="0.3">
      <c r="A4" s="6" t="s">
        <v>2</v>
      </c>
      <c r="B4" s="3"/>
      <c r="C4" s="3"/>
      <c r="D4" s="3"/>
      <c r="E4" s="3"/>
      <c r="F4" s="3"/>
      <c r="G4" s="10" t="s">
        <v>37</v>
      </c>
      <c r="H4" s="10" t="s">
        <v>38</v>
      </c>
      <c r="I4" s="10" t="s">
        <v>39</v>
      </c>
      <c r="J4" s="10" t="s">
        <v>40</v>
      </c>
      <c r="K4" s="10" t="s">
        <v>41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">
      <c r="A5" s="8" t="s">
        <v>3</v>
      </c>
      <c r="B5" s="3"/>
      <c r="C5" s="3"/>
      <c r="D5" s="30">
        <v>126</v>
      </c>
      <c r="E5" s="3"/>
      <c r="F5" s="3"/>
      <c r="G5" s="11">
        <f>$D$5+($D$7-$D$5)*(ROW()-5)/20</f>
        <v>126</v>
      </c>
      <c r="H5" s="12">
        <f>($D$13*$D$15^((G5-$D$5)/($D$7-$D$5)))^(252/G5)-1</f>
        <v>0.12999999999999967</v>
      </c>
      <c r="I5" s="12">
        <f>$D$6+($D$8-$D$6)*(G5-$D$5)/($D$7-$D$5)</f>
        <v>0.13</v>
      </c>
      <c r="J5" s="12">
        <f>IF(G5=$D$5,$D$6,IF(G5=$D$7,$D$8,NA()))</f>
        <v>0.13</v>
      </c>
      <c r="K5" s="12" t="e">
        <f>NA()</f>
        <v>#N/A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8" t="s">
        <v>4</v>
      </c>
      <c r="B6" s="3"/>
      <c r="C6" s="3"/>
      <c r="D6" s="31">
        <v>0.13</v>
      </c>
      <c r="E6" s="3"/>
      <c r="F6" s="3"/>
      <c r="G6" s="11">
        <f t="shared" ref="G6:G25" si="0">$D$5+($D$7-$D$5)*(ROW()-5)/20</f>
        <v>132.30000000000001</v>
      </c>
      <c r="H6" s="12">
        <f t="shared" ref="H6:H25" si="1">($D$13*$D$15^((G6-$D$5)/($D$7-$D$5)))^(252/G6)-1</f>
        <v>0.13057006059656673</v>
      </c>
      <c r="I6" s="12">
        <f t="shared" ref="I6:I25" si="2">$D$6+($D$8-$D$6)*(G6-$D$5)/($D$7-$D$5)</f>
        <v>0.1303</v>
      </c>
      <c r="J6" s="12" t="e">
        <f t="shared" ref="J6:J25" si="3">IF(G6=$D$5,$D$6,IF(G6=$D$7,$D$8,NA()))</f>
        <v>#N/A</v>
      </c>
      <c r="K6" s="12" t="e">
        <f>NA()</f>
        <v>#N/A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8" t="s">
        <v>5</v>
      </c>
      <c r="B7" s="3"/>
      <c r="C7" s="3"/>
      <c r="D7" s="30">
        <v>252</v>
      </c>
      <c r="E7" s="3"/>
      <c r="F7" s="3"/>
      <c r="G7" s="11">
        <f t="shared" si="0"/>
        <v>138.6</v>
      </c>
      <c r="H7" s="12">
        <f t="shared" si="1"/>
        <v>0.13108854705444339</v>
      </c>
      <c r="I7" s="12">
        <f t="shared" si="2"/>
        <v>0.13059999999999999</v>
      </c>
      <c r="J7" s="12" t="e">
        <f t="shared" si="3"/>
        <v>#N/A</v>
      </c>
      <c r="K7" s="12" t="e">
        <f>NA()</f>
        <v>#N/A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8" t="s">
        <v>6</v>
      </c>
      <c r="B8" s="3"/>
      <c r="C8" s="3"/>
      <c r="D8" s="31">
        <v>0.13600000000000001</v>
      </c>
      <c r="E8" s="3"/>
      <c r="F8" s="3"/>
      <c r="G8" s="11">
        <f t="shared" si="0"/>
        <v>144.9</v>
      </c>
      <c r="H8" s="12">
        <f t="shared" si="1"/>
        <v>0.13156215539578242</v>
      </c>
      <c r="I8" s="12">
        <f t="shared" si="2"/>
        <v>0.13090000000000002</v>
      </c>
      <c r="J8" s="12" t="e">
        <f t="shared" si="3"/>
        <v>#N/A</v>
      </c>
      <c r="K8" s="12" t="e">
        <f>NA()</f>
        <v>#N/A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8" t="s">
        <v>7</v>
      </c>
      <c r="B9" s="3"/>
      <c r="C9" s="3"/>
      <c r="D9" s="32">
        <v>189</v>
      </c>
      <c r="E9" s="3"/>
      <c r="F9" s="3"/>
      <c r="G9" s="11">
        <f t="shared" si="0"/>
        <v>151.19999999999999</v>
      </c>
      <c r="H9" s="12">
        <f t="shared" si="1"/>
        <v>0.13199647058212749</v>
      </c>
      <c r="I9" s="12">
        <f t="shared" si="2"/>
        <v>0.13120000000000001</v>
      </c>
      <c r="J9" s="12" t="e">
        <f t="shared" si="3"/>
        <v>#N/A</v>
      </c>
      <c r="K9" s="12" t="e">
        <f>NA()</f>
        <v>#N/A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3"/>
      <c r="B10" s="3"/>
      <c r="C10" s="3"/>
      <c r="D10" s="3"/>
      <c r="E10" s="3"/>
      <c r="F10" s="3"/>
      <c r="G10" s="11">
        <f t="shared" si="0"/>
        <v>157.5</v>
      </c>
      <c r="H10" s="12">
        <f t="shared" si="1"/>
        <v>0.13239618778014761</v>
      </c>
      <c r="I10" s="12">
        <f t="shared" si="2"/>
        <v>0.13150000000000001</v>
      </c>
      <c r="J10" s="12" t="e">
        <f t="shared" si="3"/>
        <v>#N/A</v>
      </c>
      <c r="K10" s="12" t="e">
        <f>NA()</f>
        <v>#N/A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6" x14ac:dyDescent="0.3">
      <c r="A11" s="6" t="s">
        <v>8</v>
      </c>
      <c r="B11" s="3"/>
      <c r="C11" s="3"/>
      <c r="D11" s="3"/>
      <c r="E11" s="3"/>
      <c r="F11" s="3"/>
      <c r="G11" s="11">
        <f t="shared" si="0"/>
        <v>163.80000000000001</v>
      </c>
      <c r="H11" s="12">
        <f t="shared" si="1"/>
        <v>0.13276528277547572</v>
      </c>
      <c r="I11" s="12">
        <f t="shared" si="2"/>
        <v>0.1318</v>
      </c>
      <c r="J11" s="12" t="e">
        <f t="shared" si="3"/>
        <v>#N/A</v>
      </c>
      <c r="K11" s="12" t="e">
        <f>NA()</f>
        <v>#N/A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13" t="s">
        <v>9</v>
      </c>
      <c r="B12" s="13" t="s">
        <v>10</v>
      </c>
      <c r="C12" s="13" t="s">
        <v>11</v>
      </c>
      <c r="D12" s="14" t="s">
        <v>12</v>
      </c>
      <c r="E12" s="3"/>
      <c r="F12" s="3"/>
      <c r="G12" s="11">
        <f t="shared" si="0"/>
        <v>170.1</v>
      </c>
      <c r="H12" s="12">
        <f t="shared" si="1"/>
        <v>0.13310714466632589</v>
      </c>
      <c r="I12" s="12">
        <f t="shared" si="2"/>
        <v>0.1321</v>
      </c>
      <c r="J12" s="12" t="e">
        <f t="shared" si="3"/>
        <v>#N/A</v>
      </c>
      <c r="K12" s="12" t="e">
        <f>NA()</f>
        <v>#N/A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15">
        <v>1</v>
      </c>
      <c r="B13" s="8" t="s">
        <v>13</v>
      </c>
      <c r="C13" s="8" t="s">
        <v>14</v>
      </c>
      <c r="D13" s="16">
        <f>(1+D6)^(D5/252)</f>
        <v>1.0630145812734648</v>
      </c>
      <c r="E13" s="3"/>
      <c r="F13" s="3"/>
      <c r="G13" s="11">
        <f t="shared" si="0"/>
        <v>176.4</v>
      </c>
      <c r="H13" s="12">
        <f t="shared" si="1"/>
        <v>0.13342468023098908</v>
      </c>
      <c r="I13" s="12">
        <f t="shared" si="2"/>
        <v>0.13240000000000002</v>
      </c>
      <c r="J13" s="12" t="e">
        <f t="shared" si="3"/>
        <v>#N/A</v>
      </c>
      <c r="K13" s="12" t="e">
        <f>NA()</f>
        <v>#N/A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15">
        <v>2</v>
      </c>
      <c r="B14" s="8" t="s">
        <v>15</v>
      </c>
      <c r="C14" s="8" t="s">
        <v>16</v>
      </c>
      <c r="D14" s="16">
        <f>(1+D8)^(D7/252)</f>
        <v>1.1360000000000001</v>
      </c>
      <c r="E14" s="3"/>
      <c r="F14" s="3"/>
      <c r="G14" s="11">
        <f t="shared" si="0"/>
        <v>182.7</v>
      </c>
      <c r="H14" s="12">
        <f t="shared" si="1"/>
        <v>0.13372039678139069</v>
      </c>
      <c r="I14" s="12">
        <f t="shared" si="2"/>
        <v>0.13270000000000001</v>
      </c>
      <c r="J14" s="12" t="e">
        <f t="shared" si="3"/>
        <v>#N/A</v>
      </c>
      <c r="K14" s="12" t="e">
        <f>NA()</f>
        <v>#N/A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15" t="s">
        <v>17</v>
      </c>
      <c r="B15" s="8" t="s">
        <v>18</v>
      </c>
      <c r="C15" s="8" t="s">
        <v>19</v>
      </c>
      <c r="D15" s="16">
        <f>D14/D13</f>
        <v>1.0686589064837668</v>
      </c>
      <c r="E15" s="3"/>
      <c r="F15" s="3"/>
      <c r="G15" s="11">
        <f t="shared" si="0"/>
        <v>189</v>
      </c>
      <c r="H15" s="12">
        <f t="shared" si="1"/>
        <v>0.13399646850477298</v>
      </c>
      <c r="I15" s="12">
        <f t="shared" si="2"/>
        <v>0.13300000000000001</v>
      </c>
      <c r="J15" s="12" t="e">
        <f t="shared" si="3"/>
        <v>#N/A</v>
      </c>
      <c r="K15" s="12" t="e">
        <f>NA()</f>
        <v>#N/A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15">
        <v>3</v>
      </c>
      <c r="B16" s="8" t="s">
        <v>20</v>
      </c>
      <c r="C16" s="8" t="s">
        <v>21</v>
      </c>
      <c r="D16" s="16">
        <f>D13*D15^((D9-D5)/(D7-D5))</f>
        <v>1.0989015262190949</v>
      </c>
      <c r="E16" s="3"/>
      <c r="F16" s="3"/>
      <c r="G16" s="11">
        <f t="shared" si="0"/>
        <v>195.3</v>
      </c>
      <c r="H16" s="12">
        <f t="shared" si="1"/>
        <v>0.13425479000916263</v>
      </c>
      <c r="I16" s="12">
        <f t="shared" si="2"/>
        <v>0.1333</v>
      </c>
      <c r="J16" s="12" t="e">
        <f t="shared" si="3"/>
        <v>#N/A</v>
      </c>
      <c r="K16" s="12" t="e">
        <f>NA()</f>
        <v>#N/A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.399999999999999" x14ac:dyDescent="0.3">
      <c r="A17" s="15">
        <v>4</v>
      </c>
      <c r="B17" s="7" t="s">
        <v>22</v>
      </c>
      <c r="C17" s="8" t="s">
        <v>23</v>
      </c>
      <c r="D17" s="17">
        <f>D16^(252/D9)-1</f>
        <v>0.13399646850477298</v>
      </c>
      <c r="E17" s="3"/>
      <c r="F17" s="3"/>
      <c r="G17" s="11">
        <f t="shared" si="0"/>
        <v>201.6</v>
      </c>
      <c r="H17" s="12">
        <f t="shared" si="1"/>
        <v>0.13449701986246865</v>
      </c>
      <c r="I17" s="12">
        <f t="shared" si="2"/>
        <v>0.1336</v>
      </c>
      <c r="J17" s="12" t="e">
        <f t="shared" si="3"/>
        <v>#N/A</v>
      </c>
      <c r="K17" s="12" t="e">
        <f>NA()</f>
        <v>#N/A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3"/>
      <c r="B18" s="3"/>
      <c r="C18" s="3"/>
      <c r="D18" s="3"/>
      <c r="E18" s="3"/>
      <c r="F18" s="3"/>
      <c r="G18" s="11">
        <f t="shared" si="0"/>
        <v>207.9</v>
      </c>
      <c r="H18" s="12">
        <f t="shared" si="1"/>
        <v>0.13472461624092102</v>
      </c>
      <c r="I18" s="12">
        <f t="shared" si="2"/>
        <v>0.13390000000000002</v>
      </c>
      <c r="J18" s="12" t="e">
        <f t="shared" si="3"/>
        <v>#N/A</v>
      </c>
      <c r="K18" s="12" t="e">
        <f>NA()</f>
        <v>#N/A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6" x14ac:dyDescent="0.3">
      <c r="A19" s="6" t="s">
        <v>24</v>
      </c>
      <c r="B19" s="3"/>
      <c r="C19" s="3"/>
      <c r="D19" s="3"/>
      <c r="E19" s="3"/>
      <c r="F19" s="3"/>
      <c r="G19" s="11">
        <f t="shared" si="0"/>
        <v>214.2</v>
      </c>
      <c r="H19" s="12">
        <f t="shared" si="1"/>
        <v>0.13493886630629714</v>
      </c>
      <c r="I19" s="12">
        <f t="shared" si="2"/>
        <v>0.13420000000000001</v>
      </c>
      <c r="J19" s="12" t="e">
        <f t="shared" si="3"/>
        <v>#N/A</v>
      </c>
      <c r="K19" s="12" t="e">
        <f>NA()</f>
        <v>#N/A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8" t="s">
        <v>25</v>
      </c>
      <c r="B20" s="3"/>
      <c r="C20" s="8" t="s">
        <v>26</v>
      </c>
      <c r="D20" s="18">
        <f>D17</f>
        <v>0.13399646850477298</v>
      </c>
      <c r="E20" s="3"/>
      <c r="F20" s="3"/>
      <c r="G20" s="11">
        <f t="shared" si="0"/>
        <v>220.5</v>
      </c>
      <c r="H20" s="12">
        <f t="shared" si="1"/>
        <v>0.13514091056236799</v>
      </c>
      <c r="I20" s="12">
        <f t="shared" si="2"/>
        <v>0.13450000000000001</v>
      </c>
      <c r="J20" s="12" t="e">
        <f t="shared" si="3"/>
        <v>#N/A</v>
      </c>
      <c r="K20" s="12" t="e">
        <f>NA()</f>
        <v>#N/A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8" t="s">
        <v>27</v>
      </c>
      <c r="B21" s="3"/>
      <c r="C21" s="8" t="s">
        <v>28</v>
      </c>
      <c r="D21" s="18">
        <f>D6+(D8-D6)*(D9-D5)/(D7-D5)</f>
        <v>0.13300000000000001</v>
      </c>
      <c r="E21" s="3"/>
      <c r="F21" s="3"/>
      <c r="G21" s="11">
        <f t="shared" si="0"/>
        <v>226.8</v>
      </c>
      <c r="H21" s="12">
        <f t="shared" si="1"/>
        <v>0.13533176316393369</v>
      </c>
      <c r="I21" s="12">
        <f t="shared" si="2"/>
        <v>0.1348</v>
      </c>
      <c r="J21" s="12" t="e">
        <f t="shared" si="3"/>
        <v>#N/A</v>
      </c>
      <c r="K21" s="12" t="e">
        <f>NA()</f>
        <v>#N/A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7.399999999999999" x14ac:dyDescent="0.3">
      <c r="A22" s="7" t="s">
        <v>29</v>
      </c>
      <c r="B22" s="3"/>
      <c r="C22" s="8" t="s">
        <v>30</v>
      </c>
      <c r="D22" s="19">
        <f>(D20-D21)*10000</f>
        <v>9.9646850477297377</v>
      </c>
      <c r="E22" s="3"/>
      <c r="F22" s="3"/>
      <c r="G22" s="11">
        <f t="shared" si="0"/>
        <v>233.1</v>
      </c>
      <c r="H22" s="12">
        <f t="shared" si="1"/>
        <v>0.13551232894197196</v>
      </c>
      <c r="I22" s="12">
        <f t="shared" si="2"/>
        <v>0.1351</v>
      </c>
      <c r="J22" s="12" t="e">
        <f t="shared" si="3"/>
        <v>#N/A</v>
      </c>
      <c r="K22" s="12" t="e">
        <f>NA()</f>
        <v>#N/A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">
      <c r="A23" s="47" t="str">
        <f>IF(ABS(D22)&lt;0.5,"As duas réguas coincidem neste prazo — estamos em cima de um vértice.","São "&amp;TEXT(D22,"+0;-0")&amp;" bps de diferença puramente metodológica — nenhum preço de mercado mudou, apenas a régua.")</f>
        <v>São +10 bps de diferença puramente metodológica — nenhum preço de mercado mudou, apenas a régua.</v>
      </c>
      <c r="B23" s="47"/>
      <c r="C23" s="47"/>
      <c r="D23" s="47"/>
      <c r="E23" s="47"/>
      <c r="F23" s="47"/>
      <c r="G23" s="11">
        <f t="shared" si="0"/>
        <v>239.4</v>
      </c>
      <c r="H23" s="12">
        <f t="shared" si="1"/>
        <v>0.13568341774812742</v>
      </c>
      <c r="I23" s="12">
        <f t="shared" si="2"/>
        <v>0.13540000000000002</v>
      </c>
      <c r="J23" s="12" t="e">
        <f t="shared" si="3"/>
        <v>#N/A</v>
      </c>
      <c r="K23" s="12" t="e">
        <f>NA()</f>
        <v>#N/A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3"/>
      <c r="B24" s="3"/>
      <c r="C24" s="3"/>
      <c r="D24" s="3"/>
      <c r="E24" s="3"/>
      <c r="F24" s="3"/>
      <c r="G24" s="11">
        <f t="shared" si="0"/>
        <v>245.7</v>
      </c>
      <c r="H24" s="12">
        <f t="shared" si="1"/>
        <v>0.13584575659837994</v>
      </c>
      <c r="I24" s="12">
        <f t="shared" si="2"/>
        <v>0.13570000000000002</v>
      </c>
      <c r="J24" s="12" t="e">
        <f t="shared" si="3"/>
        <v>#N/A</v>
      </c>
      <c r="K24" s="12" t="e">
        <f>NA()</f>
        <v>#N/A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6" x14ac:dyDescent="0.3">
      <c r="A25" s="6" t="s">
        <v>31</v>
      </c>
      <c r="B25" s="3"/>
      <c r="C25" s="3"/>
      <c r="D25" s="3"/>
      <c r="E25" s="3"/>
      <c r="F25" s="3"/>
      <c r="G25" s="11">
        <f t="shared" si="0"/>
        <v>252</v>
      </c>
      <c r="H25" s="12">
        <f t="shared" si="1"/>
        <v>0.13600000000000012</v>
      </c>
      <c r="I25" s="12">
        <f t="shared" si="2"/>
        <v>0.13600000000000001</v>
      </c>
      <c r="J25" s="12">
        <f t="shared" si="3"/>
        <v>0.13600000000000001</v>
      </c>
      <c r="K25" s="12" t="e">
        <f>NA()</f>
        <v>#N/A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">
      <c r="A26" s="8" t="s">
        <v>32</v>
      </c>
      <c r="B26" s="3"/>
      <c r="C26" s="3"/>
      <c r="D26" s="33">
        <v>100000000</v>
      </c>
      <c r="E26" s="3"/>
      <c r="F26" s="3"/>
      <c r="G26" s="11">
        <f>$D$9</f>
        <v>189</v>
      </c>
      <c r="H26" s="12" t="e">
        <f>NA()</f>
        <v>#N/A</v>
      </c>
      <c r="I26" s="12" t="e">
        <f>NA()</f>
        <v>#N/A</v>
      </c>
      <c r="J26" s="12" t="e">
        <f>NA()</f>
        <v>#N/A</v>
      </c>
      <c r="K26" s="12">
        <f>$D$17</f>
        <v>0.13399646850477298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8" t="s">
        <v>33</v>
      </c>
      <c r="B27" s="3"/>
      <c r="C27" s="8" t="s">
        <v>34</v>
      </c>
      <c r="D27" s="20">
        <f>D26*(D20-D21)*(D9/252)/(1+D20)^(D9/252)</f>
        <v>68008.949004837967</v>
      </c>
      <c r="E27" s="3"/>
      <c r="F27" s="3"/>
      <c r="G27" s="3"/>
      <c r="H27" s="3"/>
      <c r="I27" s="3"/>
      <c r="J27" s="3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48" t="s">
        <v>35</v>
      </c>
      <c r="B28" s="48"/>
      <c r="C28" s="48"/>
      <c r="D28" s="48"/>
      <c r="E28" s="48"/>
      <c r="F28" s="48"/>
      <c r="G28" s="3"/>
      <c r="H28" s="3"/>
      <c r="I28" s="3"/>
      <c r="J28" s="3"/>
      <c r="K28" s="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</sheetData>
  <sheetProtection sheet="1" objects="1" scenarios="1"/>
  <mergeCells count="3">
    <mergeCell ref="A2:F2"/>
    <mergeCell ref="A23:F23"/>
    <mergeCell ref="A28:F28"/>
  </mergeCells>
  <conditionalFormatting sqref="H5:K26">
    <cfRule type="expression" dxfId="0" priority="1">
      <formula>ISNA(H5)</formula>
    </cfRule>
  </conditionalFormatting>
  <dataValidations count="6">
    <dataValidation type="custom" allowBlank="1" showInputMessage="1" showErrorMessage="1" errorTitle="Taxa inválida" error="i₁ deve estar entre 0% e 100%." sqref="D6" xr:uid="{81B478D8-840F-4A06-98BD-88AFBFB47F31}">
      <formula1>AND(D6&gt;=0,D6&lt;=1)</formula1>
    </dataValidation>
    <dataValidation type="custom" allowBlank="1" showInputMessage="1" showErrorMessage="1" errorTitle="Taxa inválida" error="i₂ deve estar entre 0% e 100%." sqref="D8" xr:uid="{EB34170D-E434-4C83-90E9-57AC8495F3C4}">
      <formula1>AND(D8&gt;=0,D8&lt;=1)</formula1>
    </dataValidation>
    <dataValidation type="custom" allowBlank="1" showInputMessage="1" showErrorMessage="1" errorTitle="PV inválido" error="O PV da carteira deve ser maior que zero." sqref="D26" xr:uid="{24B0F586-CE77-4D21-9056-66A0AF4CF8C8}">
      <formula1>D26&gt;0</formula1>
    </dataValidation>
    <dataValidation type="custom" allowBlank="1" showInputMessage="1" showErrorMessage="1" errorTitle="du₁ inválido" error="du₁ deve ser inteiro, maior que zero e não maior que du* (prazo alvo)." sqref="D5" xr:uid="{A16D4D34-4096-4ED0-91A1-CDD19CF64380}">
      <formula1>AND(D5=INT(D5),D5&gt;0,D5&lt;=D9)</formula1>
    </dataValidation>
    <dataValidation type="custom" allowBlank="1" showInputMessage="1" showErrorMessage="1" errorTitle="du₂ inválido" error="du₂ deve ser inteiro, maior que du₁ e não menor que du* (prazo alvo)." sqref="D7" xr:uid="{FC90D35F-4DF4-4AAA-889E-6926E6DAFBD6}">
      <formula1>AND(D7=INT(D7),D7&gt;=D9,D7&gt;D5)</formula1>
    </dataValidation>
    <dataValidation type="custom" allowBlank="1" showInputMessage="1" showErrorMessage="1" errorTitle="du* inválido" error="O prazo alvo deve ser inteiro e estar entre du₁ e du₂ (inclusive, para o teste de pontas)." sqref="D9" xr:uid="{648FCC9A-43C1-468B-A19A-F48CCCDDB18B}">
      <formula1>AND(D9=INT(D9),D9&gt;=D5,D9&lt;=D7)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B1D22-4CDE-4562-9B04-4D3F8CFBB456}">
  <dimension ref="A1:Z100"/>
  <sheetViews>
    <sheetView tabSelected="1" workbookViewId="0">
      <selection activeCell="B19" sqref="B19"/>
    </sheetView>
  </sheetViews>
  <sheetFormatPr defaultRowHeight="14.4" x14ac:dyDescent="0.3"/>
  <cols>
    <col min="1" max="1" width="38.88671875" customWidth="1"/>
    <col min="2" max="2" width="44.44140625" customWidth="1"/>
    <col min="3" max="3" width="20.33203125" customWidth="1"/>
    <col min="4" max="4" width="3.33203125" customWidth="1"/>
    <col min="5" max="5" width="27.77734375" customWidth="1"/>
    <col min="6" max="6" width="20.33203125" customWidth="1"/>
  </cols>
  <sheetData>
    <row r="1" spans="1:26" ht="22.05" customHeight="1" x14ac:dyDescent="0.3">
      <c r="A1" s="39" t="s">
        <v>64</v>
      </c>
      <c r="B1" s="37"/>
      <c r="C1" s="37"/>
      <c r="D1" s="37"/>
      <c r="E1" s="37"/>
      <c r="F1" s="3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50" t="s">
        <v>65</v>
      </c>
      <c r="B2" s="50"/>
      <c r="C2" s="50"/>
      <c r="D2" s="50"/>
      <c r="E2" s="50"/>
      <c r="F2" s="5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6" x14ac:dyDescent="0.3">
      <c r="A4" s="41" t="s">
        <v>66</v>
      </c>
      <c r="B4" s="42"/>
      <c r="C4" s="42"/>
      <c r="D4" s="42"/>
      <c r="E4" s="42"/>
      <c r="F4" s="4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4.049999999999997" customHeight="1" x14ac:dyDescent="0.3">
      <c r="A5" s="40" t="s">
        <v>67</v>
      </c>
      <c r="B5" s="40"/>
      <c r="C5" s="40"/>
      <c r="D5" s="40"/>
      <c r="E5" s="40"/>
      <c r="F5" s="4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8" t="s">
        <v>68</v>
      </c>
      <c r="B6" s="3"/>
      <c r="C6" s="21">
        <v>126</v>
      </c>
      <c r="D6" s="3"/>
      <c r="E6" s="3"/>
      <c r="F6" s="9" t="s">
        <v>77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8" t="s">
        <v>69</v>
      </c>
      <c r="B7" s="3"/>
      <c r="C7" s="18">
        <v>0.13</v>
      </c>
      <c r="D7" s="3"/>
      <c r="E7" s="3"/>
      <c r="F7" s="18">
        <f>((1+C7)^(C6/252)*(((1+C9)^(C8/252))/((1+C7)^(C6/252)))^((C10-C6)/(C8-C6)))^(252/C10)-1</f>
        <v>0.13399646850477298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22" t="s">
        <v>70</v>
      </c>
      <c r="B8" s="3"/>
      <c r="C8" s="21">
        <v>252</v>
      </c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8" t="s">
        <v>71</v>
      </c>
      <c r="B9" s="3"/>
      <c r="C9" s="18">
        <v>0.13600000000000001</v>
      </c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8" t="s">
        <v>72</v>
      </c>
      <c r="B10" s="3"/>
      <c r="C10" s="21">
        <v>189</v>
      </c>
      <c r="D10" s="3"/>
      <c r="E10" s="3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A11" s="7" t="s">
        <v>73</v>
      </c>
      <c r="B11" s="3"/>
      <c r="C11" s="34"/>
      <c r="D11" s="3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7" t="s">
        <v>74</v>
      </c>
      <c r="B12" s="3"/>
      <c r="C12" s="23" t="str">
        <f>IF(C11="","Preencha sua resposta",IF(ABS(C11-$F$7)&lt;0.0002,"✔ Correto","Revise o Passo 3 — a fração do trecho vai no expoente"))</f>
        <v>Preencha sua resposta</v>
      </c>
      <c r="D12" s="3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4.049999999999997" customHeight="1" x14ac:dyDescent="0.3">
      <c r="A13" s="38" t="s">
        <v>75</v>
      </c>
      <c r="B13" s="49" t="s">
        <v>76</v>
      </c>
      <c r="C13" s="49"/>
      <c r="D13" s="49"/>
      <c r="E13" s="49"/>
      <c r="F13" s="4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3"/>
      <c r="B14" s="3"/>
      <c r="C14" s="3"/>
      <c r="D14" s="3"/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6" x14ac:dyDescent="0.3">
      <c r="A15" s="41" t="s">
        <v>78</v>
      </c>
      <c r="B15" s="42"/>
      <c r="C15" s="42"/>
      <c r="D15" s="42"/>
      <c r="E15" s="42"/>
      <c r="F15" s="4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4.049999999999997" customHeight="1" x14ac:dyDescent="0.3">
      <c r="A16" s="40" t="s">
        <v>79</v>
      </c>
      <c r="B16" s="40"/>
      <c r="C16" s="40"/>
      <c r="D16" s="40"/>
      <c r="E16" s="40"/>
      <c r="F16" s="4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3">
      <c r="A17" s="8" t="s">
        <v>68</v>
      </c>
      <c r="B17" s="3"/>
      <c r="C17" s="21">
        <v>126</v>
      </c>
      <c r="D17" s="3"/>
      <c r="E17" s="3"/>
      <c r="F17" s="9" t="s">
        <v>77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8" t="s">
        <v>69</v>
      </c>
      <c r="B18" s="3"/>
      <c r="C18" s="18">
        <v>0.13</v>
      </c>
      <c r="D18" s="3"/>
      <c r="E18" s="3"/>
      <c r="F18" s="18">
        <f>((1+C18)^(C17/252)*(((1+C20)^(C19/252))/((1+C18)^(C17/252)))^((C21-C17)/(C19-C17)))^(252/C21)-1</f>
        <v>0.13512529676945229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">
      <c r="A19" s="8" t="s">
        <v>70</v>
      </c>
      <c r="B19" s="3"/>
      <c r="C19" s="21">
        <v>252</v>
      </c>
      <c r="D19" s="3"/>
      <c r="E19" s="3"/>
      <c r="F19" s="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8" t="s">
        <v>71</v>
      </c>
      <c r="B20" s="3"/>
      <c r="C20" s="18">
        <v>0.13600000000000001</v>
      </c>
      <c r="D20" s="3"/>
      <c r="E20" s="3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8" t="s">
        <v>72</v>
      </c>
      <c r="B21" s="3"/>
      <c r="C21" s="21">
        <v>220</v>
      </c>
      <c r="D21" s="3"/>
      <c r="E21" s="3"/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">
      <c r="A22" s="7" t="s">
        <v>73</v>
      </c>
      <c r="B22" s="3"/>
      <c r="C22" s="34"/>
      <c r="D22" s="3"/>
      <c r="E22" s="3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">
      <c r="A23" s="7" t="s">
        <v>74</v>
      </c>
      <c r="B23" s="3"/>
      <c r="C23" s="23" t="str">
        <f>IF(C22="","Preencha sua resposta",IF(ABS(C22-$F$18)&lt;0.0002,"✔ Correto","Revise o Passo 4 — reanualize com o expoente 252/du*"))</f>
        <v>Preencha sua resposta</v>
      </c>
      <c r="D23" s="3"/>
      <c r="E23" s="3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4.049999999999997" customHeight="1" x14ac:dyDescent="0.3">
      <c r="A24" s="38" t="s">
        <v>75</v>
      </c>
      <c r="B24" s="49" t="s">
        <v>80</v>
      </c>
      <c r="C24" s="49"/>
      <c r="D24" s="49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3"/>
      <c r="B25" s="3"/>
      <c r="C25" s="3"/>
      <c r="D25" s="3"/>
      <c r="E25" s="3"/>
      <c r="F25" s="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6" x14ac:dyDescent="0.3">
      <c r="A26" s="41" t="s">
        <v>81</v>
      </c>
      <c r="B26" s="42"/>
      <c r="C26" s="42"/>
      <c r="D26" s="42"/>
      <c r="E26" s="42"/>
      <c r="F26" s="4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4.049999999999997" customHeight="1" x14ac:dyDescent="0.3">
      <c r="A27" s="40" t="s">
        <v>82</v>
      </c>
      <c r="B27" s="40"/>
      <c r="C27" s="40"/>
      <c r="D27" s="40"/>
      <c r="E27" s="40"/>
      <c r="F27" s="40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8" t="s">
        <v>68</v>
      </c>
      <c r="B28" s="3"/>
      <c r="C28" s="21">
        <v>126</v>
      </c>
      <c r="D28" s="3"/>
      <c r="E28" s="3"/>
      <c r="F28" s="9" t="s">
        <v>77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8" t="s">
        <v>69</v>
      </c>
      <c r="B29" s="3"/>
      <c r="C29" s="18">
        <v>0.13</v>
      </c>
      <c r="D29" s="3"/>
      <c r="E29" s="24" t="s">
        <v>87</v>
      </c>
      <c r="F29" s="18">
        <f>((1+C29)^(C28/252)*(((1+C31)^(C30/252))/((1+C29)^(C28/252)))^((C32-C28)/(C30-C28)))^(252/C32)-1</f>
        <v>0.13399646850477298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8" t="s">
        <v>70</v>
      </c>
      <c r="B30" s="3"/>
      <c r="C30" s="21">
        <v>252</v>
      </c>
      <c r="D30" s="3"/>
      <c r="E30" s="24" t="s">
        <v>88</v>
      </c>
      <c r="F30" s="18">
        <f>C29+(C31-C29)*(C32-C28)/(C30-C28)</f>
        <v>0.13300000000000001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8" t="s">
        <v>71</v>
      </c>
      <c r="B31" s="3"/>
      <c r="C31" s="18">
        <v>0.13600000000000001</v>
      </c>
      <c r="D31" s="3"/>
      <c r="E31" s="24" t="s">
        <v>29</v>
      </c>
      <c r="F31" s="25">
        <f>(F29-F30)*10000</f>
        <v>9.9646850477297377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8" t="s">
        <v>72</v>
      </c>
      <c r="B32" s="3"/>
      <c r="C32" s="21">
        <v>189</v>
      </c>
      <c r="D32" s="3"/>
      <c r="E32" s="24" t="s">
        <v>89</v>
      </c>
      <c r="F32" s="15" t="str">
        <f>IF(F31&gt;0,"PU menor (taxa maior)","PU maior (taxa menor)")</f>
        <v>PU menor (taxa maior)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8" t="s">
        <v>83</v>
      </c>
      <c r="B33" s="3"/>
      <c r="C33" s="26">
        <v>50000000</v>
      </c>
      <c r="D33" s="3"/>
      <c r="E33" s="24" t="s">
        <v>90</v>
      </c>
      <c r="F33" s="27">
        <f>-C33*(F29-F30)*(C32/252)/(1+F29)^(C32/252)</f>
        <v>-34004.474502418983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7" t="s">
        <v>84</v>
      </c>
      <c r="B34" s="3"/>
      <c r="C34" s="35"/>
      <c r="D34" s="3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7" t="s">
        <v>74</v>
      </c>
      <c r="B35" s="3"/>
      <c r="C35" s="23" t="str">
        <f>IF(C34="","Preencha sua resposta",IF(ABS(C34-$F$31)&lt;1,"✔ Correto","Revise a comparação — diferença = (i_flat − i_linear) × 10.000"))</f>
        <v>Preencha sua resposta</v>
      </c>
      <c r="D35" s="3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7" t="s">
        <v>85</v>
      </c>
      <c r="B36" s="3"/>
      <c r="C36" s="36"/>
      <c r="D36" s="3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7" t="s">
        <v>74</v>
      </c>
      <c r="B37" s="3"/>
      <c r="C37" s="23" t="str">
        <f>IF(C36="","Escolha uma opção na lista",IF(C36=$F$32,"✔ Correto","Revise — taxa de desconto maior significa preço presente menor"))</f>
        <v>Escolha uma opção na lista</v>
      </c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4.049999999999997" customHeight="1" x14ac:dyDescent="0.3">
      <c r="A38" s="38" t="s">
        <v>75</v>
      </c>
      <c r="B38" s="49" t="s">
        <v>86</v>
      </c>
      <c r="C38" s="49"/>
      <c r="D38" s="49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3"/>
      <c r="B39" s="3"/>
      <c r="C39" s="3"/>
      <c r="D39" s="3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3"/>
      <c r="B40" s="3"/>
      <c r="C40" s="3"/>
      <c r="D40" s="3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3"/>
      <c r="B41" s="3"/>
      <c r="C41" s="3"/>
      <c r="D41" s="3"/>
      <c r="E41" s="3"/>
      <c r="F41" s="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3"/>
      <c r="B42" s="3"/>
      <c r="C42" s="3"/>
      <c r="D42" s="3"/>
      <c r="E42" s="3"/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3"/>
      <c r="B43" s="3"/>
      <c r="C43" s="3"/>
      <c r="D43" s="3"/>
      <c r="E43" s="3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3"/>
      <c r="B44" s="3"/>
      <c r="C44" s="3"/>
      <c r="D44" s="3"/>
      <c r="E44" s="3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3"/>
      <c r="B45" s="3"/>
      <c r="C45" s="3"/>
      <c r="D45" s="3"/>
      <c r="E45" s="3"/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3"/>
      <c r="B46" s="3"/>
      <c r="C46" s="3"/>
      <c r="D46" s="3"/>
      <c r="E46" s="3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3"/>
      <c r="B47" s="3"/>
      <c r="C47" s="3"/>
      <c r="D47" s="3"/>
      <c r="E47" s="3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3"/>
      <c r="B48" s="3"/>
      <c r="C48" s="3"/>
      <c r="D48" s="3"/>
      <c r="E48" s="3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3"/>
      <c r="B49" s="3"/>
      <c r="C49" s="3"/>
      <c r="D49" s="3"/>
      <c r="E49" s="3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3"/>
      <c r="B50" s="3"/>
      <c r="C50" s="3"/>
      <c r="D50" s="3"/>
      <c r="E50" s="3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3"/>
      <c r="B51" s="3"/>
      <c r="C51" s="3"/>
      <c r="D51" s="3"/>
      <c r="E51" s="3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3"/>
      <c r="B52" s="3"/>
      <c r="C52" s="3"/>
      <c r="D52" s="3"/>
      <c r="E52" s="3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3"/>
      <c r="B53" s="3"/>
      <c r="C53" s="3"/>
      <c r="D53" s="3"/>
      <c r="E53" s="3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3"/>
      <c r="B54" s="3"/>
      <c r="C54" s="3"/>
      <c r="D54" s="3"/>
      <c r="E54" s="3"/>
      <c r="F54" s="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3"/>
      <c r="B55" s="3"/>
      <c r="C55" s="3"/>
      <c r="D55" s="3"/>
      <c r="E55" s="3"/>
      <c r="F55" s="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3"/>
      <c r="B56" s="3"/>
      <c r="C56" s="3"/>
      <c r="D56" s="3"/>
      <c r="E56" s="3"/>
      <c r="F56" s="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3"/>
      <c r="B57" s="3"/>
      <c r="C57" s="3"/>
      <c r="D57" s="3"/>
      <c r="E57" s="3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3"/>
      <c r="B58" s="3"/>
      <c r="C58" s="3"/>
      <c r="D58" s="3"/>
      <c r="E58" s="3"/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3"/>
      <c r="B59" s="3"/>
      <c r="C59" s="3"/>
      <c r="D59" s="3"/>
      <c r="E59" s="3"/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3"/>
      <c r="B60" s="3"/>
      <c r="C60" s="3"/>
      <c r="D60" s="3"/>
      <c r="E60" s="3"/>
      <c r="F60" s="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</sheetData>
  <sheetProtection sheet="1" objects="1" scenarios="1"/>
  <mergeCells count="10">
    <mergeCell ref="B38:F38"/>
    <mergeCell ref="A4:F4"/>
    <mergeCell ref="A15:F15"/>
    <mergeCell ref="A26:F26"/>
    <mergeCell ref="A2:F2"/>
    <mergeCell ref="A5:F5"/>
    <mergeCell ref="A16:F16"/>
    <mergeCell ref="A27:F27"/>
    <mergeCell ref="B13:F13"/>
    <mergeCell ref="B24:F24"/>
  </mergeCells>
  <dataValidations count="3">
    <dataValidation type="list" allowBlank="1" showInputMessage="1" showErrorMessage="1" errorTitle="Opção inválida" error="Escolha uma das duas opções da lista." sqref="C36" xr:uid="{0052BDB5-2D51-4C8A-B7CE-941A96CF10BC}">
      <formula1>"PU menor (taxa maior),PU maior (taxa menor)"</formula1>
    </dataValidation>
    <dataValidation type="custom" allowBlank="1" showInputMessage="1" showErrorMessage="1" errorTitle="Valor inválido" error="Informe a diferença em pontos-base (número)." sqref="C34" xr:uid="{7E1A3CFA-62D4-4EC8-8C83-7227528DEB91}">
      <formula1>AND(ISNUMBER(C34),ABS(C34)&lt;10000)</formula1>
    </dataValidation>
    <dataValidation type="custom" allowBlank="1" showInputMessage="1" showErrorMessage="1" errorTitle="Taxa inválida" error="Informe a taxa a.a. entre 0% e 100%." sqref="C11 C22" xr:uid="{5EECEBD8-BAC0-4E5C-A891-65B311E0140C}">
      <formula1>AND(ISNUMBER(C11),C11&gt;=0,C11&lt;=1)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6B24-A336-4E9F-A3DE-792B8AEC898A}">
  <dimension ref="A1:Z200"/>
  <sheetViews>
    <sheetView topLeftCell="A53" workbookViewId="0"/>
  </sheetViews>
  <sheetFormatPr defaultRowHeight="14.4" x14ac:dyDescent="0.3"/>
  <cols>
    <col min="1" max="1" width="140.77734375" style="1" customWidth="1"/>
  </cols>
  <sheetData>
    <row r="1" spans="1:26" x14ac:dyDescent="0.3">
      <c r="A1" s="28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">
      <c r="A2" s="28" t="s">
        <v>92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">
      <c r="A4" s="5" t="s">
        <v>93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">
      <c r="A6" s="5" t="s">
        <v>94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">
      <c r="A8" s="5" t="s">
        <v>95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">
      <c r="A10" s="5" t="s">
        <v>96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5" t="s">
        <v>97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">
      <c r="A14" s="5" t="s">
        <v>98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5" t="s">
        <v>99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3">
      <c r="A17" s="5" t="s">
        <v>100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">
      <c r="A18" s="5" t="s">
        <v>101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">
      <c r="A19" s="5" t="s">
        <v>102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5" t="s">
        <v>103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">
      <c r="A23" s="5" t="s">
        <v>104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5" t="s">
        <v>105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">
      <c r="A25" s="5" t="s">
        <v>106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">
      <c r="A26" s="5" t="s">
        <v>107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">
      <c r="A27" s="5" t="s">
        <v>108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5" t="s">
        <v>109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5" t="s">
        <v>110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5" t="s">
        <v>111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5" t="s">
        <v>112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5" t="s">
        <v>113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5" t="s">
        <v>114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5" t="s">
        <v>115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5" t="s">
        <v>116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5" t="s">
        <v>117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5" t="s">
        <v>118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5" t="s">
        <v>119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5" t="s">
        <v>120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5" t="s">
        <v>121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5" t="s">
        <v>122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5" t="s">
        <v>123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5" t="s">
        <v>124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5" t="s">
        <v>125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5" t="s">
        <v>126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5" t="s">
        <v>127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5" t="s">
        <v>128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5" t="s">
        <v>129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5" t="s">
        <v>130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5" t="s">
        <v>131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5" t="s">
        <v>132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5" t="s">
        <v>133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5" t="s">
        <v>134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5" t="s">
        <v>135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5" t="s">
        <v>136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5" t="s">
        <v>137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5" t="s">
        <v>138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5" t="s">
        <v>139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5" t="s">
        <v>140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5" t="s">
        <v>141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5" t="s">
        <v>142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5" t="s">
        <v>143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5" t="s">
        <v>144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5" t="s">
        <v>145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5" t="s">
        <v>146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5" t="s">
        <v>147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5" t="s">
        <v>148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5" t="s">
        <v>149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5" t="s">
        <v>150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5" t="s">
        <v>151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5" t="s">
        <v>152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5" t="s">
        <v>153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5" t="s">
        <v>154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5" t="s">
        <v>155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5" t="s">
        <v>156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5" t="s">
        <v>157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5" t="s">
        <v>158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5" t="s">
        <v>159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5" t="s">
        <v>160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29"/>
    </row>
    <row r="102" spans="1:26" x14ac:dyDescent="0.3">
      <c r="A102" s="29"/>
    </row>
    <row r="103" spans="1:26" x14ac:dyDescent="0.3">
      <c r="A103" s="29"/>
    </row>
    <row r="104" spans="1:26" x14ac:dyDescent="0.3">
      <c r="A104" s="29"/>
    </row>
    <row r="105" spans="1:26" x14ac:dyDescent="0.3">
      <c r="A105" s="29"/>
    </row>
    <row r="106" spans="1:26" x14ac:dyDescent="0.3">
      <c r="A106" s="29"/>
    </row>
    <row r="107" spans="1:26" x14ac:dyDescent="0.3">
      <c r="A107" s="29"/>
    </row>
    <row r="108" spans="1:26" x14ac:dyDescent="0.3">
      <c r="A108" s="29"/>
    </row>
    <row r="109" spans="1:26" x14ac:dyDescent="0.3">
      <c r="A109" s="29"/>
    </row>
    <row r="110" spans="1:26" x14ac:dyDescent="0.3">
      <c r="A110" s="29"/>
    </row>
    <row r="111" spans="1:26" x14ac:dyDescent="0.3">
      <c r="A111" s="29"/>
    </row>
    <row r="112" spans="1:26" x14ac:dyDescent="0.3">
      <c r="A112" s="29"/>
    </row>
    <row r="113" spans="1:1" x14ac:dyDescent="0.3">
      <c r="A113" s="29"/>
    </row>
    <row r="114" spans="1:1" x14ac:dyDescent="0.3">
      <c r="A114" s="29"/>
    </row>
    <row r="115" spans="1:1" x14ac:dyDescent="0.3">
      <c r="A115" s="29"/>
    </row>
    <row r="116" spans="1:1" x14ac:dyDescent="0.3">
      <c r="A116" s="29"/>
    </row>
    <row r="117" spans="1:1" x14ac:dyDescent="0.3">
      <c r="A117" s="29"/>
    </row>
    <row r="118" spans="1:1" x14ac:dyDescent="0.3">
      <c r="A118" s="29"/>
    </row>
    <row r="119" spans="1:1" x14ac:dyDescent="0.3">
      <c r="A119" s="29"/>
    </row>
    <row r="120" spans="1:1" x14ac:dyDescent="0.3">
      <c r="A120" s="29"/>
    </row>
    <row r="121" spans="1:1" x14ac:dyDescent="0.3">
      <c r="A121" s="29"/>
    </row>
    <row r="122" spans="1:1" x14ac:dyDescent="0.3">
      <c r="A122" s="29"/>
    </row>
    <row r="123" spans="1:1" x14ac:dyDescent="0.3">
      <c r="A123" s="29"/>
    </row>
    <row r="124" spans="1:1" x14ac:dyDescent="0.3">
      <c r="A124" s="29"/>
    </row>
    <row r="125" spans="1:1" x14ac:dyDescent="0.3">
      <c r="A125" s="29"/>
    </row>
    <row r="126" spans="1:1" x14ac:dyDescent="0.3">
      <c r="A126" s="29"/>
    </row>
    <row r="127" spans="1:1" x14ac:dyDescent="0.3">
      <c r="A127" s="29"/>
    </row>
    <row r="128" spans="1:1" x14ac:dyDescent="0.3">
      <c r="A128" s="29"/>
    </row>
    <row r="129" spans="1:1" x14ac:dyDescent="0.3">
      <c r="A129" s="29"/>
    </row>
    <row r="130" spans="1:1" x14ac:dyDescent="0.3">
      <c r="A130" s="29"/>
    </row>
    <row r="131" spans="1:1" x14ac:dyDescent="0.3">
      <c r="A131" s="29"/>
    </row>
    <row r="132" spans="1:1" x14ac:dyDescent="0.3">
      <c r="A132" s="29"/>
    </row>
    <row r="133" spans="1:1" x14ac:dyDescent="0.3">
      <c r="A133" s="29"/>
    </row>
    <row r="134" spans="1:1" x14ac:dyDescent="0.3">
      <c r="A134" s="29"/>
    </row>
    <row r="135" spans="1:1" x14ac:dyDescent="0.3">
      <c r="A135" s="29"/>
    </row>
    <row r="136" spans="1:1" x14ac:dyDescent="0.3">
      <c r="A136" s="29"/>
    </row>
    <row r="137" spans="1:1" x14ac:dyDescent="0.3">
      <c r="A137" s="29"/>
    </row>
    <row r="138" spans="1:1" x14ac:dyDescent="0.3">
      <c r="A138" s="29"/>
    </row>
    <row r="139" spans="1:1" x14ac:dyDescent="0.3">
      <c r="A139" s="29"/>
    </row>
    <row r="140" spans="1:1" x14ac:dyDescent="0.3">
      <c r="A140" s="29"/>
    </row>
    <row r="141" spans="1:1" x14ac:dyDescent="0.3">
      <c r="A141" s="29"/>
    </row>
    <row r="142" spans="1:1" x14ac:dyDescent="0.3">
      <c r="A142" s="29"/>
    </row>
    <row r="143" spans="1:1" x14ac:dyDescent="0.3">
      <c r="A143" s="29"/>
    </row>
    <row r="144" spans="1:1" x14ac:dyDescent="0.3">
      <c r="A144" s="29"/>
    </row>
    <row r="145" spans="1:1" x14ac:dyDescent="0.3">
      <c r="A145" s="29"/>
    </row>
    <row r="146" spans="1:1" x14ac:dyDescent="0.3">
      <c r="A146" s="29"/>
    </row>
    <row r="147" spans="1:1" x14ac:dyDescent="0.3">
      <c r="A147" s="29"/>
    </row>
    <row r="148" spans="1:1" x14ac:dyDescent="0.3">
      <c r="A148" s="29"/>
    </row>
    <row r="149" spans="1:1" x14ac:dyDescent="0.3">
      <c r="A149" s="29"/>
    </row>
    <row r="150" spans="1:1" x14ac:dyDescent="0.3">
      <c r="A150" s="29"/>
    </row>
    <row r="151" spans="1:1" x14ac:dyDescent="0.3">
      <c r="A151" s="29"/>
    </row>
    <row r="152" spans="1:1" x14ac:dyDescent="0.3">
      <c r="A152" s="29"/>
    </row>
    <row r="153" spans="1:1" x14ac:dyDescent="0.3">
      <c r="A153" s="29"/>
    </row>
    <row r="154" spans="1:1" x14ac:dyDescent="0.3">
      <c r="A154" s="29"/>
    </row>
    <row r="155" spans="1:1" x14ac:dyDescent="0.3">
      <c r="A155" s="29"/>
    </row>
    <row r="156" spans="1:1" x14ac:dyDescent="0.3">
      <c r="A156" s="29"/>
    </row>
    <row r="157" spans="1:1" x14ac:dyDescent="0.3">
      <c r="A157" s="29"/>
    </row>
    <row r="158" spans="1:1" x14ac:dyDescent="0.3">
      <c r="A158" s="29"/>
    </row>
    <row r="159" spans="1:1" x14ac:dyDescent="0.3">
      <c r="A159" s="29"/>
    </row>
    <row r="160" spans="1:1" x14ac:dyDescent="0.3">
      <c r="A160" s="29"/>
    </row>
    <row r="161" spans="1:1" x14ac:dyDescent="0.3">
      <c r="A161" s="29"/>
    </row>
    <row r="162" spans="1:1" x14ac:dyDescent="0.3">
      <c r="A162" s="29"/>
    </row>
    <row r="163" spans="1:1" x14ac:dyDescent="0.3">
      <c r="A163" s="29"/>
    </row>
    <row r="164" spans="1:1" x14ac:dyDescent="0.3">
      <c r="A164" s="29"/>
    </row>
    <row r="165" spans="1:1" x14ac:dyDescent="0.3">
      <c r="A165" s="29"/>
    </row>
    <row r="166" spans="1:1" x14ac:dyDescent="0.3">
      <c r="A166" s="29"/>
    </row>
    <row r="167" spans="1:1" x14ac:dyDescent="0.3">
      <c r="A167" s="29"/>
    </row>
    <row r="168" spans="1:1" x14ac:dyDescent="0.3">
      <c r="A168" s="29"/>
    </row>
    <row r="169" spans="1:1" x14ac:dyDescent="0.3">
      <c r="A169" s="29"/>
    </row>
    <row r="170" spans="1:1" x14ac:dyDescent="0.3">
      <c r="A170" s="29"/>
    </row>
    <row r="171" spans="1:1" x14ac:dyDescent="0.3">
      <c r="A171" s="29"/>
    </row>
    <row r="172" spans="1:1" x14ac:dyDescent="0.3">
      <c r="A172" s="29"/>
    </row>
    <row r="173" spans="1:1" x14ac:dyDescent="0.3">
      <c r="A173" s="29"/>
    </row>
    <row r="174" spans="1:1" x14ac:dyDescent="0.3">
      <c r="A174" s="29"/>
    </row>
    <row r="175" spans="1:1" x14ac:dyDescent="0.3">
      <c r="A175" s="29"/>
    </row>
    <row r="176" spans="1:1" x14ac:dyDescent="0.3">
      <c r="A176" s="29"/>
    </row>
    <row r="177" spans="1:1" x14ac:dyDescent="0.3">
      <c r="A177" s="29"/>
    </row>
    <row r="178" spans="1:1" x14ac:dyDescent="0.3">
      <c r="A178" s="29"/>
    </row>
    <row r="179" spans="1:1" x14ac:dyDescent="0.3">
      <c r="A179" s="29"/>
    </row>
    <row r="180" spans="1:1" x14ac:dyDescent="0.3">
      <c r="A180" s="29"/>
    </row>
    <row r="181" spans="1:1" x14ac:dyDescent="0.3">
      <c r="A181" s="29"/>
    </row>
    <row r="182" spans="1:1" x14ac:dyDescent="0.3">
      <c r="A182" s="29"/>
    </row>
    <row r="183" spans="1:1" x14ac:dyDescent="0.3">
      <c r="A183" s="29"/>
    </row>
    <row r="184" spans="1:1" x14ac:dyDescent="0.3">
      <c r="A184" s="29"/>
    </row>
    <row r="185" spans="1:1" x14ac:dyDescent="0.3">
      <c r="A185" s="29"/>
    </row>
    <row r="186" spans="1:1" x14ac:dyDescent="0.3">
      <c r="A186" s="29"/>
    </row>
    <row r="187" spans="1:1" x14ac:dyDescent="0.3">
      <c r="A187" s="29"/>
    </row>
    <row r="188" spans="1:1" x14ac:dyDescent="0.3">
      <c r="A188" s="29"/>
    </row>
    <row r="189" spans="1:1" x14ac:dyDescent="0.3">
      <c r="A189" s="29"/>
    </row>
    <row r="190" spans="1:1" x14ac:dyDescent="0.3">
      <c r="A190" s="29"/>
    </row>
    <row r="191" spans="1:1" x14ac:dyDescent="0.3">
      <c r="A191" s="29"/>
    </row>
    <row r="192" spans="1:1" x14ac:dyDescent="0.3">
      <c r="A192" s="29"/>
    </row>
    <row r="193" spans="1:1" x14ac:dyDescent="0.3">
      <c r="A193" s="29"/>
    </row>
    <row r="194" spans="1:1" x14ac:dyDescent="0.3">
      <c r="A194" s="29"/>
    </row>
    <row r="195" spans="1:1" x14ac:dyDescent="0.3">
      <c r="A195" s="29"/>
    </row>
    <row r="196" spans="1:1" x14ac:dyDescent="0.3">
      <c r="A196" s="29"/>
    </row>
    <row r="197" spans="1:1" x14ac:dyDescent="0.3">
      <c r="A197" s="29"/>
    </row>
    <row r="198" spans="1:1" x14ac:dyDescent="0.3">
      <c r="A198" s="29"/>
    </row>
    <row r="199" spans="1:1" x14ac:dyDescent="0.3">
      <c r="A199" s="29"/>
    </row>
    <row r="200" spans="1:1" x14ac:dyDescent="0.3">
      <c r="A200" s="29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2026-08-13T17:15:44Z</dcterms:created>
  <dcterms:modified xsi:type="dcterms:W3CDTF">2026-08-19T15:45:37Z</dcterms:modified>
</cp:coreProperties>
</file>