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jose_americo\laboratorio-tesouraria_IFs\simmulations\"/>
    </mc:Choice>
  </mc:AlternateContent>
  <xr:revisionPtr revIDLastSave="0" documentId="13_ncr:1_{3BD7A476-5FE5-4373-BAC0-D19D77702749}" xr6:coauthVersionLast="47" xr6:coauthVersionMax="47" xr10:uidLastSave="{00000000-0000-0000-0000-000000000000}"/>
  <bookViews>
    <workbookView xWindow="-108" yWindow="-108" windowWidth="23256" windowHeight="12456" firstSheet="6" activeTab="9" xr2:uid="{BF4D0276-6DDD-4177-BBA4-BABB450DE40C}"/>
  </bookViews>
  <sheets>
    <sheet name="Início" sheetId="1" r:id="rId1"/>
    <sheet name="1. VP e VF (aula)" sheetId="7" r:id="rId2"/>
    <sheet name="1. VP e VF" sheetId="2" r:id="rId3"/>
    <sheet name="2. Equivalência (aula)" sheetId="8" r:id="rId4"/>
    <sheet name="2. Equivalência" sheetId="3" r:id="rId5"/>
    <sheet name="3. LTN (zero-cupom) (aula)" sheetId="9" r:id="rId6"/>
    <sheet name="3. LTN (zero-cupom)" sheetId="4" r:id="rId7"/>
    <sheet name="4. Fluxo com cupons (aula)" sheetId="10" r:id="rId8"/>
    <sheet name="4. Fluxo com cupons" sheetId="5" r:id="rId9"/>
    <sheet name="5. TIR e YTM (aula)" sheetId="11" r:id="rId10"/>
    <sheet name="5. TIR e YTM" sheetId="6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3" i="11" l="1"/>
  <c r="H32" i="11"/>
  <c r="H31" i="11"/>
  <c r="H30" i="11"/>
  <c r="H29" i="11"/>
  <c r="H28" i="11"/>
  <c r="H27" i="11"/>
  <c r="H26" i="11"/>
  <c r="H25" i="11"/>
  <c r="H24" i="11"/>
  <c r="H23" i="11"/>
  <c r="H22" i="11"/>
  <c r="H21" i="11"/>
  <c r="H20" i="11"/>
  <c r="H19" i="11"/>
  <c r="H18" i="11"/>
  <c r="H17" i="11"/>
  <c r="H16" i="11"/>
  <c r="H15" i="11"/>
  <c r="H14" i="11"/>
  <c r="H13" i="11"/>
  <c r="H12" i="11"/>
  <c r="H11" i="11"/>
  <c r="H10" i="11"/>
  <c r="H9" i="11"/>
  <c r="H8" i="11"/>
  <c r="H7" i="11"/>
  <c r="H6" i="11"/>
  <c r="H5" i="11"/>
  <c r="B9" i="11" s="1"/>
  <c r="G5" i="11"/>
  <c r="G6" i="11" s="1"/>
  <c r="G7" i="11" s="1"/>
  <c r="G8" i="11" s="1"/>
  <c r="G9" i="11" s="1"/>
  <c r="G10" i="11" s="1"/>
  <c r="G11" i="11" s="1"/>
  <c r="G12" i="11" s="1"/>
  <c r="G13" i="11" s="1"/>
  <c r="G14" i="11" s="1"/>
  <c r="G15" i="11" s="1"/>
  <c r="G16" i="11" s="1"/>
  <c r="G17" i="11" s="1"/>
  <c r="G18" i="11" s="1"/>
  <c r="G19" i="11" s="1"/>
  <c r="G20" i="11" s="1"/>
  <c r="G21" i="11" s="1"/>
  <c r="G22" i="11" s="1"/>
  <c r="G23" i="11" s="1"/>
  <c r="G24" i="11" s="1"/>
  <c r="G25" i="11" s="1"/>
  <c r="G26" i="11" s="1"/>
  <c r="G27" i="11" s="1"/>
  <c r="G28" i="11" s="1"/>
  <c r="G29" i="11" s="1"/>
  <c r="G30" i="11" s="1"/>
  <c r="G31" i="11" s="1"/>
  <c r="G32" i="11" s="1"/>
  <c r="G33" i="11" s="1"/>
  <c r="H4" i="11"/>
  <c r="G4" i="11"/>
  <c r="H3" i="11"/>
  <c r="A12" i="10"/>
  <c r="C11" i="10"/>
  <c r="B11" i="10"/>
  <c r="B8" i="10"/>
  <c r="B16" i="3"/>
  <c r="B15" i="3"/>
  <c r="B8" i="3"/>
  <c r="B6" i="3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G5" i="6"/>
  <c r="G6" i="6" s="1"/>
  <c r="G7" i="6" s="1"/>
  <c r="G8" i="6" s="1"/>
  <c r="G9" i="6" s="1"/>
  <c r="G10" i="6" s="1"/>
  <c r="G11" i="6" s="1"/>
  <c r="G12" i="6" s="1"/>
  <c r="G13" i="6" s="1"/>
  <c r="G14" i="6" s="1"/>
  <c r="G15" i="6" s="1"/>
  <c r="G16" i="6" s="1"/>
  <c r="G17" i="6" s="1"/>
  <c r="G18" i="6" s="1"/>
  <c r="G19" i="6" s="1"/>
  <c r="G20" i="6" s="1"/>
  <c r="G21" i="6" s="1"/>
  <c r="G22" i="6" s="1"/>
  <c r="G23" i="6" s="1"/>
  <c r="G24" i="6" s="1"/>
  <c r="G25" i="6" s="1"/>
  <c r="G26" i="6" s="1"/>
  <c r="G27" i="6" s="1"/>
  <c r="G28" i="6" s="1"/>
  <c r="G29" i="6" s="1"/>
  <c r="G30" i="6" s="1"/>
  <c r="G31" i="6" s="1"/>
  <c r="G32" i="6" s="1"/>
  <c r="G33" i="6" s="1"/>
  <c r="H4" i="6"/>
  <c r="G4" i="6"/>
  <c r="H3" i="6"/>
  <c r="D40" i="5"/>
  <c r="C40" i="5"/>
  <c r="B40" i="5"/>
  <c r="D39" i="5"/>
  <c r="C39" i="5"/>
  <c r="B39" i="5"/>
  <c r="D38" i="5"/>
  <c r="C38" i="5"/>
  <c r="B38" i="5"/>
  <c r="D37" i="5"/>
  <c r="C37" i="5"/>
  <c r="B37" i="5"/>
  <c r="D36" i="5"/>
  <c r="C36" i="5"/>
  <c r="B36" i="5"/>
  <c r="D35" i="5"/>
  <c r="C35" i="5"/>
  <c r="B35" i="5"/>
  <c r="D34" i="5"/>
  <c r="C34" i="5"/>
  <c r="B34" i="5"/>
  <c r="D33" i="5"/>
  <c r="C33" i="5"/>
  <c r="B33" i="5"/>
  <c r="D32" i="5"/>
  <c r="C32" i="5"/>
  <c r="B32" i="5"/>
  <c r="D31" i="5"/>
  <c r="C31" i="5"/>
  <c r="B31" i="5"/>
  <c r="D30" i="5"/>
  <c r="C30" i="5"/>
  <c r="B30" i="5"/>
  <c r="D29" i="5"/>
  <c r="C29" i="5"/>
  <c r="B29" i="5"/>
  <c r="D28" i="5"/>
  <c r="C28" i="5"/>
  <c r="B28" i="5"/>
  <c r="D27" i="5"/>
  <c r="C27" i="5"/>
  <c r="B27" i="5"/>
  <c r="D26" i="5"/>
  <c r="C26" i="5"/>
  <c r="B26" i="5"/>
  <c r="D25" i="5"/>
  <c r="C25" i="5"/>
  <c r="B25" i="5"/>
  <c r="D24" i="5"/>
  <c r="C24" i="5"/>
  <c r="B24" i="5"/>
  <c r="D23" i="5"/>
  <c r="C23" i="5"/>
  <c r="B23" i="5"/>
  <c r="D22" i="5"/>
  <c r="C22" i="5"/>
  <c r="B22" i="5"/>
  <c r="D21" i="5"/>
  <c r="C21" i="5"/>
  <c r="B21" i="5"/>
  <c r="D20" i="5"/>
  <c r="C20" i="5"/>
  <c r="B20" i="5"/>
  <c r="D19" i="5"/>
  <c r="C19" i="5"/>
  <c r="B19" i="5"/>
  <c r="D18" i="5"/>
  <c r="C18" i="5"/>
  <c r="B18" i="5"/>
  <c r="D17" i="5"/>
  <c r="C17" i="5"/>
  <c r="B17" i="5"/>
  <c r="D16" i="5"/>
  <c r="C16" i="5"/>
  <c r="B16" i="5"/>
  <c r="C15" i="5"/>
  <c r="B15" i="5"/>
  <c r="D15" i="5" s="1"/>
  <c r="C14" i="5"/>
  <c r="B14" i="5"/>
  <c r="D14" i="5" s="1"/>
  <c r="C13" i="5"/>
  <c r="B13" i="5"/>
  <c r="D13" i="5" s="1"/>
  <c r="C12" i="5"/>
  <c r="B12" i="5"/>
  <c r="D12" i="5" s="1"/>
  <c r="A13" i="5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D11" i="5"/>
  <c r="F8" i="5" s="1"/>
  <c r="C11" i="5"/>
  <c r="B11" i="5"/>
  <c r="A12" i="5"/>
  <c r="B8" i="5"/>
  <c r="B15" i="4"/>
  <c r="B8" i="4"/>
  <c r="B7" i="4"/>
  <c r="B17" i="3"/>
  <c r="B9" i="3"/>
  <c r="B7" i="3"/>
  <c r="B8" i="2"/>
  <c r="B7" i="2"/>
  <c r="B11" i="2" s="1"/>
  <c r="C12" i="10" l="1"/>
  <c r="B12" i="10"/>
  <c r="A13" i="10"/>
  <c r="B10" i="2"/>
  <c r="B8" i="6"/>
  <c r="B9" i="6" s="1"/>
  <c r="A14" i="10" l="1"/>
  <c r="C13" i="10"/>
  <c r="B13" i="10"/>
  <c r="C14" i="10" l="1"/>
  <c r="B14" i="10"/>
  <c r="A15" i="10"/>
  <c r="A16" i="10" l="1"/>
  <c r="B15" i="10"/>
  <c r="C15" i="10"/>
  <c r="A17" i="10" l="1"/>
  <c r="D16" i="10"/>
  <c r="C16" i="10"/>
  <c r="B16" i="10"/>
  <c r="C17" i="10" l="1"/>
  <c r="D17" i="10"/>
  <c r="B17" i="10"/>
  <c r="A18" i="10"/>
  <c r="C18" i="10" l="1"/>
  <c r="A19" i="10"/>
  <c r="D18" i="10"/>
  <c r="B18" i="10"/>
  <c r="A20" i="10" l="1"/>
  <c r="D19" i="10"/>
  <c r="C19" i="10"/>
  <c r="B19" i="10"/>
  <c r="C20" i="10" l="1"/>
  <c r="B20" i="10"/>
  <c r="D20" i="10"/>
  <c r="A21" i="10"/>
  <c r="D21" i="10" l="1"/>
  <c r="B21" i="10"/>
  <c r="C21" i="10"/>
  <c r="A22" i="10"/>
  <c r="A23" i="10" l="1"/>
  <c r="D22" i="10"/>
  <c r="C22" i="10"/>
  <c r="B22" i="10"/>
  <c r="C23" i="10" l="1"/>
  <c r="A24" i="10"/>
  <c r="B23" i="10"/>
  <c r="D23" i="10"/>
  <c r="B24" i="10" l="1"/>
  <c r="D24" i="10"/>
  <c r="A25" i="10"/>
  <c r="C24" i="10"/>
  <c r="A26" i="10" l="1"/>
  <c r="D25" i="10"/>
  <c r="C25" i="10"/>
  <c r="B25" i="10"/>
  <c r="C26" i="10" l="1"/>
  <c r="B26" i="10"/>
  <c r="D26" i="10"/>
  <c r="A27" i="10"/>
  <c r="A28" i="10" l="1"/>
  <c r="B27" i="10"/>
  <c r="D27" i="10"/>
  <c r="C27" i="10"/>
  <c r="A29" i="10" l="1"/>
  <c r="D28" i="10"/>
  <c r="C28" i="10"/>
  <c r="B28" i="10"/>
  <c r="C29" i="10" l="1"/>
  <c r="B29" i="10"/>
  <c r="D29" i="10"/>
  <c r="A30" i="10"/>
  <c r="D30" i="10" l="1"/>
  <c r="A31" i="10"/>
  <c r="C30" i="10"/>
  <c r="B30" i="10"/>
  <c r="A32" i="10" l="1"/>
  <c r="D31" i="10"/>
  <c r="C31" i="10"/>
  <c r="B31" i="10"/>
  <c r="C32" i="10" l="1"/>
  <c r="B32" i="10"/>
  <c r="A33" i="10"/>
  <c r="D32" i="10"/>
  <c r="A34" i="10" l="1"/>
  <c r="D33" i="10"/>
  <c r="C33" i="10"/>
  <c r="B33" i="10"/>
  <c r="A35" i="10" l="1"/>
  <c r="D34" i="10"/>
  <c r="C34" i="10"/>
  <c r="B34" i="10"/>
  <c r="C35" i="10" l="1"/>
  <c r="B35" i="10"/>
  <c r="D35" i="10"/>
  <c r="A36" i="10"/>
  <c r="B36" i="10" l="1"/>
  <c r="A37" i="10"/>
  <c r="D36" i="10"/>
  <c r="C36" i="10"/>
  <c r="A38" i="10" l="1"/>
  <c r="D37" i="10"/>
  <c r="C37" i="10"/>
  <c r="B37" i="10"/>
  <c r="C38" i="10" l="1"/>
  <c r="A39" i="10"/>
  <c r="B38" i="10"/>
  <c r="D38" i="10"/>
  <c r="A40" i="10" l="1"/>
  <c r="B39" i="10"/>
  <c r="D39" i="10"/>
  <c r="C39" i="10"/>
  <c r="D40" i="10" l="1"/>
  <c r="F8" i="10" s="1"/>
  <c r="C40" i="10"/>
  <c r="B40" i="10"/>
</calcChain>
</file>

<file path=xl/sharedStrings.xml><?xml version="1.0" encoding="utf-8"?>
<sst xmlns="http://schemas.openxmlformats.org/spreadsheetml/2006/main" count="232" uniqueCount="105">
  <si>
    <t>Simulador 1 — Valor do dinheiro no tempo (VP ↔ VF)</t>
  </si>
  <si>
    <t>Entradas — preencha somente as células azuis</t>
  </si>
  <si>
    <t>Valor (R$)</t>
  </si>
  <si>
    <t>Taxa a.a. (base 252)</t>
  </si>
  <si>
    <t>Prazo (dias úteis)</t>
  </si>
  <si>
    <t>Resultados</t>
  </si>
  <si>
    <t>Fator do período</t>
  </si>
  <si>
    <t>Taxa ao dia útil (a.d.u.)</t>
  </si>
  <si>
    <t>Valor futuro — VF (capitalizar)</t>
  </si>
  <si>
    <t>Valor presente — VP (descontar)</t>
  </si>
  <si>
    <t>Instruções ao aluno</t>
  </si>
  <si>
    <t>• Preencha Valor, Taxa e Prazo (dias úteis).</t>
  </si>
  <si>
    <t>• Leia o VF se está aplicando hoje; leia o VP se quer o valor de hoje de algo que vence no futuro.</t>
  </si>
  <si>
    <t>• Observe que VF e VP usam o mesmo fator — um multiplica, o outro divide.</t>
  </si>
  <si>
    <t>Desafio: dobre o prazo (de 21 para 42 DU) e confira que o fator NÃO dobra (capitalização composta, não linear).</t>
  </si>
  <si>
    <t>Mesmo cálculo na HP-12C</t>
  </si>
  <si>
    <t>VF:  100000 ENTER 1,12 ENTER 21 ENTER 252 ÷ yˣ ×      → 100.948,88</t>
  </si>
  <si>
    <t>VP:  100000 ENTER 1,12 ENTER 21 ENTER 252 ÷ yˣ ÷      →  99.060,04</t>
  </si>
  <si>
    <t>Base: DU/252, capitalização composta — fator = (1+i)^(du/252)</t>
  </si>
  <si>
    <t>Simulador 2 — Taxas equivalentes e proporcionais</t>
  </si>
  <si>
    <t>Bloco A — equivalência × proporcional (Entradas em azul)</t>
  </si>
  <si>
    <t>Prazo de destino (dias úteis)</t>
  </si>
  <si>
    <t>Taxa equivalente no prazo</t>
  </si>
  <si>
    <t>Taxa ao dia útil</t>
  </si>
  <si>
    <t>Taxa proporcional (linear) no prazo</t>
  </si>
  <si>
    <t>Diferença (proporcional − equivalente)</t>
  </si>
  <si>
    <t>Bloco B — "% do CDI"</t>
  </si>
  <si>
    <t>DI a.a. (base 252)</t>
  </si>
  <si>
    <t>Percentual do CDI</t>
  </si>
  <si>
    <t>Taxa diária do DI</t>
  </si>
  <si>
    <t>Rendimento correto a.a.</t>
  </si>
  <si>
    <t>Rendimento ingênuo (% × DI)</t>
  </si>
  <si>
    <t>• Varie a Taxa a.a. e o Prazo: a diferença proporcional × equivalente cresce com o nível dos juros.</t>
  </si>
  <si>
    <t>• No Bloco B, confirme que "110% do CDI" (13,28%) NÃO é 1,10 × 12% — o percentual incide na taxa diária, antes de capitalizar.</t>
  </si>
  <si>
    <t>Desafio: suba o DI para 20% e veja o erro do cálculo ingênuo aumentar.</t>
  </si>
  <si>
    <t>Equivalente (21 DU):  1,12 ENTER 21 ENTER 252 ÷ yˣ 1 −        → 0,948879%</t>
  </si>
  <si>
    <t>Ao dia útil:          1,12 ENTER 252 1/x yˣ 1 −               → 0,044982%</t>
  </si>
  <si>
    <t>110% do CDI:          1,12 ENTER 252 1/x yˣ 1 −   (= d)</t>
  </si>
  <si>
    <t xml:space="preserve">                      1,10 ×  1 +  252 yˣ 1 −                 → 13,2762%</t>
  </si>
  <si>
    <t>Base: DU/252, capitalização composta.</t>
  </si>
  <si>
    <t>Simulador 3 — Preço de uma LTN (zero-cupom)</t>
  </si>
  <si>
    <t>Bloco A — da taxa para o preço</t>
  </si>
  <si>
    <t>Valor de face — VN (R$)</t>
  </si>
  <si>
    <t>PU (preço unitário)</t>
  </si>
  <si>
    <t>Deságio (VN − PU)</t>
  </si>
  <si>
    <t>Bloco B — do preço para a taxa (inverso)</t>
  </si>
  <si>
    <t>PU observado (R$)</t>
  </si>
  <si>
    <t>VN (R$)</t>
  </si>
  <si>
    <t>Taxa a.a. embutida</t>
  </si>
  <si>
    <t>• Bloco A: aumente o prazo e veja o PU cair — o mesmo VN vale menos quanto mais distante o vencimento.</t>
  </si>
  <si>
    <t>• Bloco B: caminho inverso — dado o preço de tela, qual taxa o mercado está pagando.</t>
  </si>
  <si>
    <t>Desafio: ache a taxa de uma LTN a R$ 900 com 252 DU (resposta ≈ 11,11%).</t>
  </si>
  <si>
    <t>Preço:  1000 ENTER 1,135 ENTER 252 ENTER 252 ÷ yˣ ÷       → 881,06</t>
  </si>
  <si>
    <t xml:space="preserve">        (ou registros TVM:  n=1  i=13,5  FV=1000  PV → −881,06)</t>
  </si>
  <si>
    <t>Taxa:   1000 ENTER 940 ÷ 252 ENTER 126 ÷ yˣ 1 −           → 13,1735%</t>
  </si>
  <si>
    <t>Simulador 4 — Preço de um fluxo com cupons (NTN-F / debênture)</t>
  </si>
  <si>
    <t>Entradas</t>
  </si>
  <si>
    <t>Taxa de cupom a.a.</t>
  </si>
  <si>
    <t>Nº de anos (inteiro)</t>
  </si>
  <si>
    <t>Taxa exigida — YTM a.a.</t>
  </si>
  <si>
    <t>Cupom anual (R$)</t>
  </si>
  <si>
    <t>Ano</t>
  </si>
  <si>
    <t>Fluxo (R$)</t>
  </si>
  <si>
    <t>Fator (1+YTM)^n</t>
  </si>
  <si>
    <t>VP do fluxo (R$)</t>
  </si>
  <si>
    <t>PU (preço unitário) — soma dos VPs</t>
  </si>
  <si>
    <t>f CLEAR REG</t>
  </si>
  <si>
    <t>0     g CF0</t>
  </si>
  <si>
    <t>120   g CFj      4 g Nj    (repete o cupom de 120 quatro vezes)</t>
  </si>
  <si>
    <t>1120  g CFj</t>
  </si>
  <si>
    <t>15,2  i</t>
  </si>
  <si>
    <t>f NPV                        → 893,24</t>
  </si>
  <si>
    <t>• Cada linha da tabela é um Modelo 1 (um desconto). O PU é a soma dos VPs.</t>
  </si>
  <si>
    <t>• Compare cupom (12%) com YTM (15,2%): como o cupom é menor, o título vale menos que o VN (abaixo do par).</t>
  </si>
  <si>
    <t>Desafio: iguale a YTM ao cupom (12% em B6) e confirme que o PU vai exatamente a R$ 1.000 (ao par).</t>
  </si>
  <si>
    <t>Simulador 5 — Da taxa ao preço e de volta (TIR / YTM)</t>
  </si>
  <si>
    <t>Preço pago hoje (R$)</t>
  </si>
  <si>
    <t>Nº de anos</t>
  </si>
  <si>
    <t>TIR / YTM a.a.</t>
  </si>
  <si>
    <t>TIR com 4 casas (memória)</t>
  </si>
  <si>
    <t>Fluxo de caixa (R$)</t>
  </si>
  <si>
    <t>893,24 CHS g CF0        (preço à vista, negativo)</t>
  </si>
  <si>
    <t>120    g CFj    4 g Nj</t>
  </si>
  <si>
    <t>1120   g CFj</t>
  </si>
  <si>
    <t>f IRR                    → 15,20</t>
  </si>
  <si>
    <t>• Monte o fluxo com o preço na data zero (negativo) e receba os cupons e o principal.</t>
  </si>
  <si>
    <t>• A TIR é a taxa interna — para um título, é a YTM.</t>
  </si>
  <si>
    <t>• Use o PU do Simulador 4 como preço aqui: a TIR volta a ser a taxa exigida (Modelos 4 e 5 são a mesma equação nos dois sentidos).</t>
  </si>
  <si>
    <t>Desafio: compre o mesmo título mais barato (R$ 850) e veja a YTM subir.</t>
  </si>
  <si>
    <t>Kit de Cálculo — Simuladores (Módulo 1)</t>
  </si>
  <si>
    <t>Operações de Tesouraria em Instituições Financeiras — item 1.1 da ementa.</t>
  </si>
  <si>
    <t>Como usar</t>
  </si>
  <si>
    <t>Cada aba é um simulador. Preencha somente as células azuis (Entradas) e leia o resultado destacado.</t>
  </si>
  <si>
    <t>As demais células estão bloqueadas para não quebrar as fórmulas.</t>
  </si>
  <si>
    <t>Na coluna da direita de cada aba há a mesma conta na HP-12C — refaça na calculadora e compare.</t>
  </si>
  <si>
    <t>Ao final de cada aba há um Desafio.</t>
  </si>
  <si>
    <t>Convenção do curso</t>
  </si>
  <si>
    <t>Base de dias DU/252 (dias úteis), capitalização composta.</t>
  </si>
  <si>
    <t>Fator de um prazo = (1 + i)^(du/252). Taxas efetivas anuais na base 252.</t>
  </si>
  <si>
    <t>Índice</t>
  </si>
  <si>
    <t>Modelo 1 — Valor do dinheiro no tempo (VP ↔ VF)</t>
  </si>
  <si>
    <t>Modelo 2 — Taxas equivalentes e proporcionais</t>
  </si>
  <si>
    <t>Modelo 3 — Preço de um zero-cupom (LTN)</t>
  </si>
  <si>
    <t>Modelo 4 — Preço de um fluxo com cupons (NTN-F / debênture)</t>
  </si>
  <si>
    <t>Modelo 5 — Da taxa ao preço e de volta (TIR / YTM)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</si>
</sst>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%"/>
    <numFmt numFmtId="165" formatCode="0.000000"/>
    <numFmt numFmtId="166" formatCode="&quot;R$&quot;\ #,##0.00"/>
    <numFmt numFmtId="167" formatCode="0.000000%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rgb="FF002C4D"/>
      <name val="Aptos Narrow"/>
      <family val="2"/>
      <scheme val="minor"/>
    </font>
    <font>
      <b/>
      <sz val="11"/>
      <color rgb="FF002C4D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Courier New"/>
    </font>
    <font>
      <b/>
      <sz val="11"/>
      <color rgb="FFFFFFFF"/>
      <name val="Aptos Narrow"/>
      <family val="2"/>
      <scheme val="minor"/>
    </font>
    <font>
      <b/>
      <sz val="11"/>
      <color rgb="FF002C4D"/>
      <name val="Courier New"/>
    </font>
    <font>
      <sz val="11"/>
      <color rgb="FF808080"/>
      <name val="Aptos Narrow"/>
      <family val="2"/>
      <scheme val="minor"/>
    </font>
    <font>
      <b/>
      <sz val="20"/>
      <color rgb="FF002C4D"/>
      <name val="Aptos Narrow"/>
      <family val="2"/>
      <scheme val="minor"/>
    </font>
    <font>
      <sz val="12"/>
      <color rgb="FF404040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AF1F8"/>
        <bgColor indexed="64"/>
      </patternFill>
    </fill>
    <fill>
      <patternFill patternType="solid">
        <fgColor rgb="FF002C4D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164" fontId="0" fillId="2" borderId="3" xfId="0" applyNumberFormat="1" applyFill="1" applyBorder="1"/>
    <xf numFmtId="1" fontId="0" fillId="2" borderId="3" xfId="0" applyNumberFormat="1" applyFill="1" applyBorder="1"/>
    <xf numFmtId="164" fontId="4" fillId="3" borderId="0" xfId="0" applyNumberFormat="1" applyFont="1" applyFill="1"/>
    <xf numFmtId="0" fontId="5" fillId="0" borderId="0" xfId="0" applyFont="1"/>
    <xf numFmtId="0" fontId="6" fillId="0" borderId="0" xfId="0" applyFont="1"/>
    <xf numFmtId="10" fontId="0" fillId="2" borderId="3" xfId="0" applyNumberFormat="1" applyFill="1" applyBorder="1"/>
    <xf numFmtId="0" fontId="7" fillId="4" borderId="2" xfId="0" applyFont="1" applyFill="1" applyBorder="1"/>
    <xf numFmtId="0" fontId="7" fillId="4" borderId="1" xfId="0" applyFont="1" applyFill="1" applyBorder="1"/>
    <xf numFmtId="0" fontId="7" fillId="4" borderId="4" xfId="0" applyFont="1" applyFill="1" applyBorder="1"/>
    <xf numFmtId="1" fontId="0" fillId="0" borderId="2" xfId="0" applyNumberFormat="1" applyBorder="1"/>
    <xf numFmtId="165" fontId="0" fillId="0" borderId="1" xfId="0" applyNumberFormat="1" applyBorder="1"/>
    <xf numFmtId="0" fontId="8" fillId="0" borderId="0" xfId="0" applyFont="1"/>
    <xf numFmtId="10" fontId="3" fillId="3" borderId="3" xfId="0" applyNumberFormat="1" applyFont="1" applyFill="1" applyBorder="1"/>
    <xf numFmtId="164" fontId="9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1" applyFont="1"/>
    <xf numFmtId="165" fontId="4" fillId="3" borderId="0" xfId="0" applyNumberFormat="1" applyFont="1" applyFill="1"/>
    <xf numFmtId="164" fontId="0" fillId="2" borderId="3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66" fontId="0" fillId="2" borderId="3" xfId="0" applyNumberFormat="1" applyFill="1" applyBorder="1" applyProtection="1">
      <protection locked="0"/>
    </xf>
    <xf numFmtId="166" fontId="4" fillId="3" borderId="0" xfId="0" applyNumberFormat="1" applyFont="1" applyFill="1"/>
    <xf numFmtId="166" fontId="0" fillId="2" borderId="3" xfId="0" applyNumberFormat="1" applyFill="1" applyBorder="1"/>
    <xf numFmtId="166" fontId="0" fillId="0" borderId="1" xfId="0" applyNumberFormat="1" applyBorder="1"/>
    <xf numFmtId="166" fontId="0" fillId="0" borderId="4" xfId="0" applyNumberFormat="1" applyBorder="1"/>
    <xf numFmtId="167" fontId="4" fillId="3" borderId="0" xfId="0" applyNumberFormat="1" applyFont="1" applyFill="1"/>
    <xf numFmtId="166" fontId="3" fillId="3" borderId="3" xfId="0" applyNumberFormat="1" applyFont="1" applyFill="1" applyBorder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7BF4780-5108-4AB0-A6C5-DC058C95E24B}">
  <we:reference id="wa200010725" version="1.0.0.1" store="pt-BR" storeType="OMEX"/>
  <we:alternateReferences>
    <we:reference id="WA200010725" version="1.0.0.1" store="" storeType="OMEX"/>
  </we:alternateReferences>
  <we:properties>
    <we:property name="claude.fileId" value="&quot;6f96f5cf-16da-45d1-823b-fdb797cec4fb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4EA50-A4E9-4038-941E-FA30B7F4E797}">
  <dimension ref="B2:B20"/>
  <sheetViews>
    <sheetView showGridLines="0" topLeftCell="A5" workbookViewId="0">
      <selection activeCell="B16" sqref="B16"/>
    </sheetView>
  </sheetViews>
  <sheetFormatPr defaultRowHeight="14.4" x14ac:dyDescent="0.3"/>
  <cols>
    <col min="1" max="1" width="4.6640625" customWidth="1"/>
    <col min="2" max="2" width="114.77734375" customWidth="1"/>
  </cols>
  <sheetData>
    <row r="2" spans="2:2" ht="25.8" x14ac:dyDescent="0.5">
      <c r="B2" s="19" t="s">
        <v>89</v>
      </c>
    </row>
    <row r="3" spans="2:2" ht="15.6" x14ac:dyDescent="0.3">
      <c r="B3" s="20" t="s">
        <v>90</v>
      </c>
    </row>
    <row r="5" spans="2:2" ht="18" x14ac:dyDescent="0.35">
      <c r="B5" s="1" t="s">
        <v>91</v>
      </c>
    </row>
    <row r="6" spans="2:2" x14ac:dyDescent="0.3">
      <c r="B6" t="s">
        <v>92</v>
      </c>
    </row>
    <row r="7" spans="2:2" x14ac:dyDescent="0.3">
      <c r="B7" t="s">
        <v>93</v>
      </c>
    </row>
    <row r="8" spans="2:2" x14ac:dyDescent="0.3">
      <c r="B8" t="s">
        <v>94</v>
      </c>
    </row>
    <row r="9" spans="2:2" x14ac:dyDescent="0.3">
      <c r="B9" t="s">
        <v>95</v>
      </c>
    </row>
    <row r="11" spans="2:2" ht="18" x14ac:dyDescent="0.35">
      <c r="B11" s="1" t="s">
        <v>96</v>
      </c>
    </row>
    <row r="12" spans="2:2" x14ac:dyDescent="0.3">
      <c r="B12" t="s">
        <v>97</v>
      </c>
    </row>
    <row r="13" spans="2:2" x14ac:dyDescent="0.3">
      <c r="B13" t="s">
        <v>98</v>
      </c>
    </row>
    <row r="15" spans="2:2" ht="18" x14ac:dyDescent="0.35">
      <c r="B15" s="1" t="s">
        <v>99</v>
      </c>
    </row>
    <row r="16" spans="2:2" ht="15.6" x14ac:dyDescent="0.3">
      <c r="B16" s="21" t="s">
        <v>100</v>
      </c>
    </row>
    <row r="17" spans="2:2" ht="15.6" x14ac:dyDescent="0.3">
      <c r="B17" s="21" t="s">
        <v>101</v>
      </c>
    </row>
    <row r="18" spans="2:2" ht="15.6" x14ac:dyDescent="0.3">
      <c r="B18" s="21" t="s">
        <v>102</v>
      </c>
    </row>
    <row r="19" spans="2:2" ht="15.6" x14ac:dyDescent="0.3">
      <c r="B19" s="21" t="s">
        <v>103</v>
      </c>
    </row>
    <row r="20" spans="2:2" ht="15.6" x14ac:dyDescent="0.3">
      <c r="B20" s="21" t="s">
        <v>104</v>
      </c>
    </row>
  </sheetData>
  <hyperlinks>
    <hyperlink ref="B16" location="'1. VP e VF'!A1" tooltip="Ir para 1. VP e VF" display="Modelo 1 — Valor do dinheiro no tempo (VP ↔ VF)" xr:uid="{8BBE264B-2CC0-4173-89C9-E3B6FFB8968C}"/>
    <hyperlink ref="B17" location="'2. Equivalência'!A1" tooltip="Ir para 2. Equivalência" display="Modelo 2 — Taxas equivalentes e proporcionais" xr:uid="{FCFF56C6-980E-49DF-A12A-9109B317792C}"/>
    <hyperlink ref="B18" location="'3. LTN (zero-cupom)'!A1" tooltip="Ir para 3. LTN (zero-cupom)" display="Modelo 3 — Preço de um zero-cupom (LTN)" xr:uid="{43550C10-EB03-4653-B4CE-96707C213FA0}"/>
    <hyperlink ref="B19" location="'4. Fluxo com cupons'!A1" tooltip="Ir para 4. Fluxo com cupons" display="Modelo 4 — Preço de um fluxo com cupons (NTN-F / debênture)" xr:uid="{CC885EB9-5E41-4A93-8C79-B26750524299}"/>
    <hyperlink ref="B20" location="'5. TIR e YTM'!A1" tooltip="Ir para 5. TIR e YTM" display="Modelo 5 — Da taxa ao preço e de volta (TIR / YTM)" xr:uid="{4250356B-7307-4B88-A38B-242B1965162C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8C813-861B-4D45-8265-CFE47443D2F8}">
  <dimension ref="A1:D18"/>
  <sheetViews>
    <sheetView showGridLines="0" workbookViewId="0">
      <pane ySplit="5" topLeftCell="A6" activePane="bottomLeft" state="frozen"/>
      <selection activeCell="B11" sqref="B11"/>
      <selection pane="bottomLeft" activeCell="B7" sqref="B7:B11"/>
    </sheetView>
  </sheetViews>
  <sheetFormatPr defaultRowHeight="14.4" x14ac:dyDescent="0.3"/>
  <cols>
    <col min="1" max="1" width="42.5546875" customWidth="1"/>
    <col min="2" max="2" width="20.33203125" customWidth="1"/>
    <col min="3" max="3" width="3.6640625" customWidth="1"/>
    <col min="4" max="4" width="79.6640625" customWidth="1"/>
  </cols>
  <sheetData>
    <row r="1" spans="1:4" ht="18" x14ac:dyDescent="0.35">
      <c r="A1" s="1" t="s">
        <v>0</v>
      </c>
    </row>
    <row r="2" spans="1:4" x14ac:dyDescent="0.3">
      <c r="A2" s="2" t="s">
        <v>1</v>
      </c>
      <c r="D2" s="2" t="s">
        <v>15</v>
      </c>
    </row>
    <row r="3" spans="1:4" x14ac:dyDescent="0.3">
      <c r="A3" s="3" t="s">
        <v>2</v>
      </c>
      <c r="B3" s="25">
        <v>100000</v>
      </c>
      <c r="D3" s="8" t="s">
        <v>16</v>
      </c>
    </row>
    <row r="4" spans="1:4" x14ac:dyDescent="0.3">
      <c r="A4" s="3" t="s">
        <v>3</v>
      </c>
      <c r="B4" s="23">
        <v>0.12</v>
      </c>
      <c r="D4" s="8" t="s">
        <v>17</v>
      </c>
    </row>
    <row r="5" spans="1:4" x14ac:dyDescent="0.3">
      <c r="A5" s="3" t="s">
        <v>4</v>
      </c>
      <c r="B5" s="24">
        <v>21</v>
      </c>
      <c r="D5" s="8" t="s">
        <v>18</v>
      </c>
    </row>
    <row r="6" spans="1:4" x14ac:dyDescent="0.3">
      <c r="A6" s="2" t="s">
        <v>5</v>
      </c>
    </row>
    <row r="7" spans="1:4" x14ac:dyDescent="0.3">
      <c r="A7" s="3" t="s">
        <v>6</v>
      </c>
      <c r="B7" s="22"/>
    </row>
    <row r="8" spans="1:4" x14ac:dyDescent="0.3">
      <c r="A8" s="3" t="s">
        <v>7</v>
      </c>
      <c r="B8" s="30"/>
    </row>
    <row r="9" spans="1:4" x14ac:dyDescent="0.3">
      <c r="A9" s="3"/>
    </row>
    <row r="10" spans="1:4" x14ac:dyDescent="0.3">
      <c r="A10" s="3" t="s">
        <v>8</v>
      </c>
      <c r="B10" s="26"/>
    </row>
    <row r="11" spans="1:4" x14ac:dyDescent="0.3">
      <c r="A11" s="3" t="s">
        <v>9</v>
      </c>
      <c r="B11" s="26"/>
    </row>
    <row r="13" spans="1:4" x14ac:dyDescent="0.3">
      <c r="A13" s="2" t="s">
        <v>10</v>
      </c>
    </row>
    <row r="14" spans="1:4" x14ac:dyDescent="0.3">
      <c r="A14" t="s">
        <v>11</v>
      </c>
    </row>
    <row r="15" spans="1:4" x14ac:dyDescent="0.3">
      <c r="A15" t="s">
        <v>12</v>
      </c>
    </row>
    <row r="16" spans="1:4" x14ac:dyDescent="0.3">
      <c r="A16" t="s">
        <v>13</v>
      </c>
    </row>
    <row r="18" spans="1:1" x14ac:dyDescent="0.3">
      <c r="A18" s="7" t="s">
        <v>14</v>
      </c>
    </row>
  </sheetData>
  <dataValidations count="3">
    <dataValidation type="whole" operator="greaterThanOrEqual" allowBlank="1" showInputMessage="1" showErrorMessage="1" errorTitle="Prazo inválido" error="O prazo em dias úteis deve ser um número inteiro maior ou igual a 1." sqref="B5" xr:uid="{E25E473C-DFBA-4DFF-883F-A5527D9274DF}">
      <formula1>1</formula1>
    </dataValidation>
    <dataValidation type="decimal" allowBlank="1" showInputMessage="1" showErrorMessage="1" errorTitle="Taxa inválida" error="Digite uma taxa entre 0% e 100%." sqref="B4" xr:uid="{FA27DB35-D2B5-42F9-BDD8-0FEAF94568E5}">
      <formula1>0</formula1>
      <formula2>1</formula2>
    </dataValidation>
    <dataValidation type="decimal" operator="greaterThan" allowBlank="1" showInputMessage="1" showErrorMessage="1" errorTitle="Valor inválido" error="Digite um valor monetário maior que zero." sqref="B3" xr:uid="{3C046DFF-973A-4E46-85E6-90D81094E5F3}">
      <formula1>0</formula1>
    </dataValidation>
  </dataValidation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024E5-FB32-4149-8C8E-3ED618521C8C}">
  <dimension ref="A1:D18"/>
  <sheetViews>
    <sheetView showGridLines="0" workbookViewId="0">
      <pane ySplit="5" topLeftCell="A6" activePane="bottomLeft" state="frozen"/>
      <selection activeCell="B11" sqref="B11"/>
      <selection pane="bottomLeft" activeCell="B11" sqref="B11"/>
    </sheetView>
  </sheetViews>
  <sheetFormatPr defaultRowHeight="14.4" x14ac:dyDescent="0.3"/>
  <cols>
    <col min="1" max="1" width="42.5546875" customWidth="1"/>
    <col min="2" max="2" width="20.33203125" customWidth="1"/>
    <col min="3" max="3" width="3.6640625" customWidth="1"/>
    <col min="4" max="4" width="79.6640625" customWidth="1"/>
  </cols>
  <sheetData>
    <row r="1" spans="1:4" ht="18" x14ac:dyDescent="0.35">
      <c r="A1" s="1" t="s">
        <v>0</v>
      </c>
    </row>
    <row r="2" spans="1:4" x14ac:dyDescent="0.3">
      <c r="A2" s="2" t="s">
        <v>1</v>
      </c>
      <c r="D2" s="2" t="s">
        <v>15</v>
      </c>
    </row>
    <row r="3" spans="1:4" x14ac:dyDescent="0.3">
      <c r="A3" s="3" t="s">
        <v>2</v>
      </c>
      <c r="B3" s="25">
        <v>100000</v>
      </c>
      <c r="D3" s="8" t="s">
        <v>16</v>
      </c>
    </row>
    <row r="4" spans="1:4" x14ac:dyDescent="0.3">
      <c r="A4" s="3" t="s">
        <v>3</v>
      </c>
      <c r="B4" s="23">
        <v>0.12</v>
      </c>
      <c r="D4" s="8" t="s">
        <v>17</v>
      </c>
    </row>
    <row r="5" spans="1:4" x14ac:dyDescent="0.3">
      <c r="A5" s="3" t="s">
        <v>4</v>
      </c>
      <c r="B5" s="24">
        <v>21</v>
      </c>
      <c r="D5" s="8" t="s">
        <v>18</v>
      </c>
    </row>
    <row r="6" spans="1:4" x14ac:dyDescent="0.3">
      <c r="A6" s="2" t="s">
        <v>5</v>
      </c>
    </row>
    <row r="7" spans="1:4" x14ac:dyDescent="0.3">
      <c r="A7" s="3" t="s">
        <v>6</v>
      </c>
      <c r="B7" s="22">
        <f>(1+B4)^(B5/252)</f>
        <v>1.009488792934583</v>
      </c>
    </row>
    <row r="8" spans="1:4" x14ac:dyDescent="0.3">
      <c r="A8" s="3" t="s">
        <v>7</v>
      </c>
      <c r="B8" s="30">
        <f>(1+B4)^(1/252)-1</f>
        <v>4.4981814303945988E-4</v>
      </c>
    </row>
    <row r="9" spans="1:4" x14ac:dyDescent="0.3">
      <c r="A9" s="3"/>
    </row>
    <row r="10" spans="1:4" x14ac:dyDescent="0.3">
      <c r="A10" s="3" t="s">
        <v>8</v>
      </c>
      <c r="B10" s="26">
        <f>B3*B7</f>
        <v>100948.8792934583</v>
      </c>
    </row>
    <row r="11" spans="1:4" x14ac:dyDescent="0.3">
      <c r="A11" s="3" t="s">
        <v>9</v>
      </c>
      <c r="B11" s="26">
        <f>B3/B7</f>
        <v>99060.039794300334</v>
      </c>
    </row>
    <row r="13" spans="1:4" x14ac:dyDescent="0.3">
      <c r="A13" s="2" t="s">
        <v>10</v>
      </c>
    </row>
    <row r="14" spans="1:4" x14ac:dyDescent="0.3">
      <c r="A14" t="s">
        <v>11</v>
      </c>
    </row>
    <row r="15" spans="1:4" x14ac:dyDescent="0.3">
      <c r="A15" t="s">
        <v>12</v>
      </c>
    </row>
    <row r="16" spans="1:4" x14ac:dyDescent="0.3">
      <c r="A16" t="s">
        <v>13</v>
      </c>
    </row>
    <row r="18" spans="1:1" x14ac:dyDescent="0.3">
      <c r="A18" s="7" t="s">
        <v>14</v>
      </c>
    </row>
  </sheetData>
  <dataValidations count="3">
    <dataValidation type="decimal" operator="greaterThan" allowBlank="1" showInputMessage="1" showErrorMessage="1" errorTitle="Valor inválido" error="Digite um valor monetário maior que zero." sqref="B3" xr:uid="{4EF5F802-62B6-41EE-AAC8-F8287AB3DCCF}">
      <formula1>0</formula1>
    </dataValidation>
    <dataValidation type="decimal" allowBlank="1" showInputMessage="1" showErrorMessage="1" errorTitle="Taxa inválida" error="Digite uma taxa entre 0% e 100%." sqref="B4" xr:uid="{1C355698-06E8-4435-AC9C-322D4A192D49}">
      <formula1>0</formula1>
      <formula2>1</formula2>
    </dataValidation>
    <dataValidation type="whole" operator="greaterThanOrEqual" allowBlank="1" showInputMessage="1" showErrorMessage="1" errorTitle="Prazo inválido" error="O prazo em dias úteis deve ser um número inteiro maior ou igual a 1." sqref="B5" xr:uid="{F428921B-CB36-47F1-BDE3-89527CEF4F14}">
      <formula1>1</formula1>
    </dataValidation>
  </dataValidation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39789-34F1-43C8-8410-151F303F3E8E}">
  <dimension ref="A1:D23"/>
  <sheetViews>
    <sheetView showGridLines="0" workbookViewId="0">
      <pane ySplit="2" topLeftCell="A3" activePane="bottomLeft" state="frozen"/>
      <selection activeCell="B11" sqref="B11"/>
      <selection pane="bottomLeft" activeCell="B15" sqref="B15:B17"/>
    </sheetView>
  </sheetViews>
  <sheetFormatPr defaultRowHeight="14.4" x14ac:dyDescent="0.3"/>
  <cols>
    <col min="1" max="1" width="48.109375" customWidth="1"/>
    <col min="2" max="2" width="20.33203125" customWidth="1"/>
    <col min="3" max="3" width="3.6640625" customWidth="1"/>
    <col min="4" max="4" width="79.6640625" customWidth="1"/>
  </cols>
  <sheetData>
    <row r="1" spans="1:4" ht="18" x14ac:dyDescent="0.35">
      <c r="A1" s="1" t="s">
        <v>19</v>
      </c>
    </row>
    <row r="2" spans="1:4" x14ac:dyDescent="0.3">
      <c r="A2" s="2" t="s">
        <v>20</v>
      </c>
      <c r="D2" s="2" t="s">
        <v>15</v>
      </c>
    </row>
    <row r="3" spans="1:4" x14ac:dyDescent="0.3">
      <c r="A3" s="3" t="s">
        <v>3</v>
      </c>
      <c r="B3" s="4">
        <v>0.12</v>
      </c>
      <c r="D3" s="8" t="s">
        <v>35</v>
      </c>
    </row>
    <row r="4" spans="1:4" x14ac:dyDescent="0.3">
      <c r="A4" s="3" t="s">
        <v>21</v>
      </c>
      <c r="B4" s="5">
        <v>21</v>
      </c>
      <c r="D4" s="8" t="s">
        <v>36</v>
      </c>
    </row>
    <row r="5" spans="1:4" x14ac:dyDescent="0.3">
      <c r="A5" s="3"/>
      <c r="D5" s="8" t="s">
        <v>37</v>
      </c>
    </row>
    <row r="6" spans="1:4" x14ac:dyDescent="0.3">
      <c r="A6" s="3" t="s">
        <v>22</v>
      </c>
      <c r="B6" s="30"/>
      <c r="D6" s="8" t="s">
        <v>38</v>
      </c>
    </row>
    <row r="7" spans="1:4" x14ac:dyDescent="0.3">
      <c r="A7" s="3" t="s">
        <v>23</v>
      </c>
      <c r="B7" s="30"/>
      <c r="D7" s="8" t="s">
        <v>39</v>
      </c>
    </row>
    <row r="8" spans="1:4" x14ac:dyDescent="0.3">
      <c r="A8" s="3" t="s">
        <v>24</v>
      </c>
      <c r="B8" s="30"/>
    </row>
    <row r="9" spans="1:4" x14ac:dyDescent="0.3">
      <c r="A9" s="3" t="s">
        <v>25</v>
      </c>
      <c r="B9" s="30"/>
    </row>
    <row r="10" spans="1:4" x14ac:dyDescent="0.3">
      <c r="A10" s="3"/>
    </row>
    <row r="11" spans="1:4" x14ac:dyDescent="0.3">
      <c r="A11" s="2" t="s">
        <v>26</v>
      </c>
    </row>
    <row r="12" spans="1:4" x14ac:dyDescent="0.3">
      <c r="A12" s="3" t="s">
        <v>27</v>
      </c>
      <c r="B12" s="4">
        <v>0.12</v>
      </c>
    </row>
    <row r="13" spans="1:4" x14ac:dyDescent="0.3">
      <c r="A13" s="3" t="s">
        <v>28</v>
      </c>
      <c r="B13" s="9">
        <v>1.1000000000000001</v>
      </c>
    </row>
    <row r="14" spans="1:4" x14ac:dyDescent="0.3">
      <c r="A14" s="3"/>
    </row>
    <row r="15" spans="1:4" x14ac:dyDescent="0.3">
      <c r="A15" s="3" t="s">
        <v>29</v>
      </c>
      <c r="B15" s="30"/>
    </row>
    <row r="16" spans="1:4" x14ac:dyDescent="0.3">
      <c r="A16" s="3" t="s">
        <v>30</v>
      </c>
      <c r="B16" s="6"/>
    </row>
    <row r="17" spans="1:2" x14ac:dyDescent="0.3">
      <c r="A17" s="3" t="s">
        <v>31</v>
      </c>
      <c r="B17" s="6"/>
    </row>
    <row r="19" spans="1:2" x14ac:dyDescent="0.3">
      <c r="A19" s="2" t="s">
        <v>10</v>
      </c>
    </row>
    <row r="20" spans="1:2" x14ac:dyDescent="0.3">
      <c r="A20" t="s">
        <v>32</v>
      </c>
    </row>
    <row r="21" spans="1:2" x14ac:dyDescent="0.3">
      <c r="A21" t="s">
        <v>33</v>
      </c>
    </row>
    <row r="23" spans="1:2" x14ac:dyDescent="0.3">
      <c r="A23" s="7" t="s">
        <v>34</v>
      </c>
    </row>
  </sheetData>
  <dataValidations count="3">
    <dataValidation type="whole" operator="greaterThanOrEqual" allowBlank="1" showInputMessage="1" showErrorMessage="1" errorTitle="Prazo inválido" error="O prazo em dias úteis deve ser um número inteiro maior ou igual a 1." sqref="B4" xr:uid="{35F8CF27-9B26-4B32-95BE-FF0899D91C53}">
      <formula1>1</formula1>
    </dataValidation>
    <dataValidation type="decimal" allowBlank="1" showInputMessage="1" showErrorMessage="1" errorTitle="Percentual inválido" error="Digite um percentual entre 0% e 500%." sqref="B13" xr:uid="{7286C941-1FC4-45B1-8ABF-7744783073B9}">
      <formula1>0</formula1>
      <formula2>5</formula2>
    </dataValidation>
    <dataValidation type="decimal" allowBlank="1" showInputMessage="1" showErrorMessage="1" errorTitle="Taxa inválida" error="Digite uma taxa entre 0% e 100%." sqref="B3 B12" xr:uid="{6E87A73A-7691-44F6-850F-4CBC0DBF476E}">
      <formula1>0</formula1>
      <formula2>1</formula2>
    </dataValidation>
  </dataValidation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EAB39-514D-471C-932F-7EB9C6047A5D}">
  <dimension ref="A1:D23"/>
  <sheetViews>
    <sheetView showGridLines="0" workbookViewId="0">
      <pane ySplit="2" topLeftCell="A3" activePane="bottomLeft" state="frozen"/>
      <selection activeCell="B11" sqref="B11"/>
      <selection pane="bottomLeft" activeCell="B11" sqref="B11"/>
    </sheetView>
  </sheetViews>
  <sheetFormatPr defaultRowHeight="14.4" x14ac:dyDescent="0.3"/>
  <cols>
    <col min="1" max="1" width="48.109375" customWidth="1"/>
    <col min="2" max="2" width="20.33203125" customWidth="1"/>
    <col min="3" max="3" width="3.6640625" customWidth="1"/>
    <col min="4" max="4" width="79.6640625" customWidth="1"/>
  </cols>
  <sheetData>
    <row r="1" spans="1:4" ht="18" x14ac:dyDescent="0.35">
      <c r="A1" s="1" t="s">
        <v>19</v>
      </c>
    </row>
    <row r="2" spans="1:4" x14ac:dyDescent="0.3">
      <c r="A2" s="2" t="s">
        <v>20</v>
      </c>
      <c r="D2" s="2" t="s">
        <v>15</v>
      </c>
    </row>
    <row r="3" spans="1:4" x14ac:dyDescent="0.3">
      <c r="A3" s="3" t="s">
        <v>3</v>
      </c>
      <c r="B3" s="4">
        <v>0.12</v>
      </c>
      <c r="D3" s="8" t="s">
        <v>35</v>
      </c>
    </row>
    <row r="4" spans="1:4" x14ac:dyDescent="0.3">
      <c r="A4" s="3" t="s">
        <v>21</v>
      </c>
      <c r="B4" s="5">
        <v>21</v>
      </c>
      <c r="D4" s="8" t="s">
        <v>36</v>
      </c>
    </row>
    <row r="5" spans="1:4" x14ac:dyDescent="0.3">
      <c r="A5" s="3"/>
      <c r="D5" s="8" t="s">
        <v>37</v>
      </c>
    </row>
    <row r="6" spans="1:4" x14ac:dyDescent="0.3">
      <c r="A6" s="3" t="s">
        <v>22</v>
      </c>
      <c r="B6" s="30">
        <f>(1+B3)^(B4/252)-1</f>
        <v>9.4887929345830457E-3</v>
      </c>
      <c r="D6" s="8" t="s">
        <v>38</v>
      </c>
    </row>
    <row r="7" spans="1:4" x14ac:dyDescent="0.3">
      <c r="A7" s="3" t="s">
        <v>23</v>
      </c>
      <c r="B7" s="30">
        <f>(1+B3)^(1/252)-1</f>
        <v>4.4981814303945988E-4</v>
      </c>
      <c r="D7" s="8" t="s">
        <v>39</v>
      </c>
    </row>
    <row r="8" spans="1:4" x14ac:dyDescent="0.3">
      <c r="A8" s="3" t="s">
        <v>24</v>
      </c>
      <c r="B8" s="30">
        <f>B3*B4/252</f>
        <v>0.01</v>
      </c>
    </row>
    <row r="9" spans="1:4" x14ac:dyDescent="0.3">
      <c r="A9" s="3" t="s">
        <v>25</v>
      </c>
      <c r="B9" s="30">
        <f>B8-B6</f>
        <v>5.1120706541695447E-4</v>
      </c>
    </row>
    <row r="10" spans="1:4" x14ac:dyDescent="0.3">
      <c r="A10" s="3"/>
    </row>
    <row r="11" spans="1:4" x14ac:dyDescent="0.3">
      <c r="A11" s="2" t="s">
        <v>26</v>
      </c>
    </row>
    <row r="12" spans="1:4" x14ac:dyDescent="0.3">
      <c r="A12" s="3" t="s">
        <v>27</v>
      </c>
      <c r="B12" s="4">
        <v>0.12</v>
      </c>
    </row>
    <row r="13" spans="1:4" x14ac:dyDescent="0.3">
      <c r="A13" s="3" t="s">
        <v>28</v>
      </c>
      <c r="B13" s="9">
        <v>1.1000000000000001</v>
      </c>
    </row>
    <row r="14" spans="1:4" x14ac:dyDescent="0.3">
      <c r="A14" s="3"/>
    </row>
    <row r="15" spans="1:4" x14ac:dyDescent="0.3">
      <c r="A15" s="3" t="s">
        <v>29</v>
      </c>
      <c r="B15" s="30">
        <f>(1+B12)^(1/252)-1</f>
        <v>4.4981814303945988E-4</v>
      </c>
    </row>
    <row r="16" spans="1:4" x14ac:dyDescent="0.3">
      <c r="A16" s="3" t="s">
        <v>30</v>
      </c>
      <c r="B16" s="6">
        <f>(1+B13*B15)^252-1</f>
        <v>0.13276183351109938</v>
      </c>
    </row>
    <row r="17" spans="1:2" x14ac:dyDescent="0.3">
      <c r="A17" s="3" t="s">
        <v>31</v>
      </c>
      <c r="B17" s="6">
        <f>B13*B12</f>
        <v>0.13200000000000001</v>
      </c>
    </row>
    <row r="19" spans="1:2" x14ac:dyDescent="0.3">
      <c r="A19" s="2" t="s">
        <v>10</v>
      </c>
    </row>
    <row r="20" spans="1:2" x14ac:dyDescent="0.3">
      <c r="A20" t="s">
        <v>32</v>
      </c>
    </row>
    <row r="21" spans="1:2" x14ac:dyDescent="0.3">
      <c r="A21" t="s">
        <v>33</v>
      </c>
    </row>
    <row r="23" spans="1:2" x14ac:dyDescent="0.3">
      <c r="A23" s="7" t="s">
        <v>34</v>
      </c>
    </row>
  </sheetData>
  <dataValidations count="3">
    <dataValidation type="decimal" allowBlank="1" showInputMessage="1" showErrorMessage="1" errorTitle="Taxa inválida" error="Digite uma taxa entre 0% e 100%." sqref="B3 B12" xr:uid="{D9C5F7CB-9E6A-4C9F-A031-6424DB2AE061}">
      <formula1>0</formula1>
      <formula2>1</formula2>
    </dataValidation>
    <dataValidation type="decimal" allowBlank="1" showInputMessage="1" showErrorMessage="1" errorTitle="Percentual inválido" error="Digite um percentual entre 0% e 500%." sqref="B13" xr:uid="{F6BEC2F3-F26E-4542-AE7C-8FC1476BB5A8}">
      <formula1>0</formula1>
      <formula2>5</formula2>
    </dataValidation>
    <dataValidation type="whole" operator="greaterThanOrEqual" allowBlank="1" showInputMessage="1" showErrorMessage="1" errorTitle="Prazo inválido" error="O prazo em dias úteis deve ser um número inteiro maior ou igual a 1." sqref="B4" xr:uid="{74281366-47B9-4B3E-AFFF-7081E175A6D7}">
      <formula1>1</formula1>
    </dataValidation>
  </dataValidation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683C5-8EBF-4317-8C35-7A4569FC3741}">
  <dimension ref="A1:D21"/>
  <sheetViews>
    <sheetView showGridLines="0" workbookViewId="0">
      <pane ySplit="2" topLeftCell="A3" activePane="bottomLeft" state="frozen"/>
      <selection activeCell="B11" sqref="B11"/>
      <selection pane="bottomLeft" activeCell="B15" sqref="B15"/>
    </sheetView>
  </sheetViews>
  <sheetFormatPr defaultRowHeight="14.4" x14ac:dyDescent="0.3"/>
  <cols>
    <col min="1" max="1" width="48.109375" customWidth="1"/>
    <col min="2" max="2" width="20.33203125" customWidth="1"/>
    <col min="3" max="3" width="3.6640625" customWidth="1"/>
    <col min="4" max="4" width="79.6640625" customWidth="1"/>
  </cols>
  <sheetData>
    <row r="1" spans="1:4" ht="18" x14ac:dyDescent="0.35">
      <c r="A1" s="1" t="s">
        <v>40</v>
      </c>
    </row>
    <row r="2" spans="1:4" x14ac:dyDescent="0.3">
      <c r="A2" s="2" t="s">
        <v>41</v>
      </c>
      <c r="D2" s="2" t="s">
        <v>15</v>
      </c>
    </row>
    <row r="3" spans="1:4" x14ac:dyDescent="0.3">
      <c r="A3" s="3" t="s">
        <v>42</v>
      </c>
      <c r="B3" s="27">
        <v>1000</v>
      </c>
      <c r="D3" s="8" t="s">
        <v>52</v>
      </c>
    </row>
    <row r="4" spans="1:4" x14ac:dyDescent="0.3">
      <c r="A4" s="3" t="s">
        <v>3</v>
      </c>
      <c r="B4" s="4">
        <v>0.13500000000000001</v>
      </c>
      <c r="D4" s="8" t="s">
        <v>53</v>
      </c>
    </row>
    <row r="5" spans="1:4" x14ac:dyDescent="0.3">
      <c r="A5" s="3" t="s">
        <v>4</v>
      </c>
      <c r="B5" s="5">
        <v>252</v>
      </c>
      <c r="D5" s="8" t="s">
        <v>54</v>
      </c>
    </row>
    <row r="6" spans="1:4" x14ac:dyDescent="0.3">
      <c r="A6" s="3"/>
      <c r="D6" s="8" t="s">
        <v>39</v>
      </c>
    </row>
    <row r="7" spans="1:4" x14ac:dyDescent="0.3">
      <c r="A7" s="3" t="s">
        <v>43</v>
      </c>
      <c r="B7" s="26"/>
    </row>
    <row r="8" spans="1:4" x14ac:dyDescent="0.3">
      <c r="A8" s="3" t="s">
        <v>44</v>
      </c>
      <c r="B8" s="26"/>
    </row>
    <row r="9" spans="1:4" x14ac:dyDescent="0.3">
      <c r="A9" s="3"/>
    </row>
    <row r="10" spans="1:4" x14ac:dyDescent="0.3">
      <c r="A10" s="2" t="s">
        <v>45</v>
      </c>
    </row>
    <row r="11" spans="1:4" x14ac:dyDescent="0.3">
      <c r="A11" s="3" t="s">
        <v>46</v>
      </c>
      <c r="B11" s="27">
        <v>940</v>
      </c>
    </row>
    <row r="12" spans="1:4" x14ac:dyDescent="0.3">
      <c r="A12" s="3" t="s">
        <v>4</v>
      </c>
      <c r="B12" s="5">
        <v>126</v>
      </c>
    </row>
    <row r="13" spans="1:4" x14ac:dyDescent="0.3">
      <c r="A13" s="3" t="s">
        <v>47</v>
      </c>
      <c r="B13" s="27">
        <v>1000</v>
      </c>
    </row>
    <row r="14" spans="1:4" x14ac:dyDescent="0.3">
      <c r="A14" s="3"/>
    </row>
    <row r="15" spans="1:4" x14ac:dyDescent="0.3">
      <c r="A15" s="3" t="s">
        <v>48</v>
      </c>
      <c r="B15" s="6"/>
    </row>
    <row r="17" spans="1:1" x14ac:dyDescent="0.3">
      <c r="A17" s="2" t="s">
        <v>10</v>
      </c>
    </row>
    <row r="18" spans="1:1" x14ac:dyDescent="0.3">
      <c r="A18" t="s">
        <v>49</v>
      </c>
    </row>
    <row r="19" spans="1:1" x14ac:dyDescent="0.3">
      <c r="A19" t="s">
        <v>50</v>
      </c>
    </row>
    <row r="21" spans="1:1" x14ac:dyDescent="0.3">
      <c r="A21" s="7" t="s">
        <v>51</v>
      </c>
    </row>
  </sheetData>
  <dataValidations count="3">
    <dataValidation type="whole" operator="greaterThanOrEqual" allowBlank="1" showInputMessage="1" showErrorMessage="1" errorTitle="Prazo inválido" error="O prazo em dias úteis deve ser um número inteiro maior ou igual a 1." sqref="B5 B12" xr:uid="{BCCC6BCB-E04B-4EAE-AC31-A720D52570B4}">
      <formula1>1</formula1>
    </dataValidation>
    <dataValidation type="decimal" allowBlank="1" showInputMessage="1" showErrorMessage="1" errorTitle="Taxa inválida" error="Digite uma taxa entre 0% e 100%." sqref="B4" xr:uid="{DDE1380F-4D2D-4A19-B09D-690E15ADC9AE}">
      <formula1>0</formula1>
      <formula2>1</formula2>
    </dataValidation>
    <dataValidation type="decimal" operator="greaterThan" allowBlank="1" showInputMessage="1" showErrorMessage="1" errorTitle="Valor inválido" error="Digite um valor monetário maior que zero." sqref="B3 B13 B11" xr:uid="{733BBB16-1A60-4660-BC30-FC7AE4408C85}">
      <formula1>0</formula1>
    </dataValidation>
  </dataValidation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07BA4-A75B-4DC3-A02B-CA500D0CB420}">
  <dimension ref="A1:D21"/>
  <sheetViews>
    <sheetView showGridLines="0" workbookViewId="0">
      <pane ySplit="2" topLeftCell="A3" activePane="bottomLeft" state="frozen"/>
      <selection activeCell="B11" sqref="B11"/>
      <selection pane="bottomLeft" activeCell="B11" sqref="B11"/>
    </sheetView>
  </sheetViews>
  <sheetFormatPr defaultRowHeight="14.4" x14ac:dyDescent="0.3"/>
  <cols>
    <col min="1" max="1" width="48.109375" customWidth="1"/>
    <col min="2" max="2" width="20.33203125" customWidth="1"/>
    <col min="3" max="3" width="3.6640625" customWidth="1"/>
    <col min="4" max="4" width="79.6640625" customWidth="1"/>
  </cols>
  <sheetData>
    <row r="1" spans="1:4" ht="18" x14ac:dyDescent="0.35">
      <c r="A1" s="1" t="s">
        <v>40</v>
      </c>
    </row>
    <row r="2" spans="1:4" x14ac:dyDescent="0.3">
      <c r="A2" s="2" t="s">
        <v>41</v>
      </c>
      <c r="D2" s="2" t="s">
        <v>15</v>
      </c>
    </row>
    <row r="3" spans="1:4" x14ac:dyDescent="0.3">
      <c r="A3" s="3" t="s">
        <v>42</v>
      </c>
      <c r="B3" s="27">
        <v>1000</v>
      </c>
      <c r="D3" s="8" t="s">
        <v>52</v>
      </c>
    </row>
    <row r="4" spans="1:4" x14ac:dyDescent="0.3">
      <c r="A4" s="3" t="s">
        <v>3</v>
      </c>
      <c r="B4" s="4">
        <v>0.13500000000000001</v>
      </c>
      <c r="D4" s="8" t="s">
        <v>53</v>
      </c>
    </row>
    <row r="5" spans="1:4" x14ac:dyDescent="0.3">
      <c r="A5" s="3" t="s">
        <v>4</v>
      </c>
      <c r="B5" s="5">
        <v>252</v>
      </c>
      <c r="D5" s="8" t="s">
        <v>54</v>
      </c>
    </row>
    <row r="6" spans="1:4" x14ac:dyDescent="0.3">
      <c r="A6" s="3"/>
      <c r="D6" s="8" t="s">
        <v>39</v>
      </c>
    </row>
    <row r="7" spans="1:4" x14ac:dyDescent="0.3">
      <c r="A7" s="3" t="s">
        <v>43</v>
      </c>
      <c r="B7" s="26">
        <f>B3/(1+B4)^(B5/252)</f>
        <v>881.05726872246692</v>
      </c>
    </row>
    <row r="8" spans="1:4" x14ac:dyDescent="0.3">
      <c r="A8" s="3" t="s">
        <v>44</v>
      </c>
      <c r="B8" s="26">
        <f>B3-B7</f>
        <v>118.94273127753308</v>
      </c>
    </row>
    <row r="9" spans="1:4" x14ac:dyDescent="0.3">
      <c r="A9" s="3"/>
    </row>
    <row r="10" spans="1:4" x14ac:dyDescent="0.3">
      <c r="A10" s="2" t="s">
        <v>45</v>
      </c>
    </row>
    <row r="11" spans="1:4" x14ac:dyDescent="0.3">
      <c r="A11" s="3" t="s">
        <v>46</v>
      </c>
      <c r="B11" s="27">
        <v>940</v>
      </c>
    </row>
    <row r="12" spans="1:4" x14ac:dyDescent="0.3">
      <c r="A12" s="3" t="s">
        <v>4</v>
      </c>
      <c r="B12" s="5">
        <v>126</v>
      </c>
    </row>
    <row r="13" spans="1:4" x14ac:dyDescent="0.3">
      <c r="A13" s="3" t="s">
        <v>47</v>
      </c>
      <c r="B13" s="27">
        <v>1000</v>
      </c>
    </row>
    <row r="14" spans="1:4" x14ac:dyDescent="0.3">
      <c r="A14" s="3"/>
    </row>
    <row r="15" spans="1:4" x14ac:dyDescent="0.3">
      <c r="A15" s="3" t="s">
        <v>48</v>
      </c>
      <c r="B15" s="6">
        <f>(B13/B11)^(252/B12)-1</f>
        <v>0.1317338162064281</v>
      </c>
    </row>
    <row r="17" spans="1:1" x14ac:dyDescent="0.3">
      <c r="A17" s="2" t="s">
        <v>10</v>
      </c>
    </row>
    <row r="18" spans="1:1" x14ac:dyDescent="0.3">
      <c r="A18" t="s">
        <v>49</v>
      </c>
    </row>
    <row r="19" spans="1:1" x14ac:dyDescent="0.3">
      <c r="A19" t="s">
        <v>50</v>
      </c>
    </row>
    <row r="21" spans="1:1" x14ac:dyDescent="0.3">
      <c r="A21" s="7" t="s">
        <v>51</v>
      </c>
    </row>
  </sheetData>
  <dataValidations count="3">
    <dataValidation type="decimal" operator="greaterThan" allowBlank="1" showInputMessage="1" showErrorMessage="1" errorTitle="Valor inválido" error="Digite um valor monetário maior que zero." sqref="B3 B13 B11" xr:uid="{37C614DB-9C8B-48FB-BC45-58CD6E002FBE}">
      <formula1>0</formula1>
    </dataValidation>
    <dataValidation type="decimal" allowBlank="1" showInputMessage="1" showErrorMessage="1" errorTitle="Taxa inválida" error="Digite uma taxa entre 0% e 100%." sqref="B4" xr:uid="{4ED0445C-A7BC-4DD4-9D6F-A3819C951C00}">
      <formula1>0</formula1>
      <formula2>1</formula2>
    </dataValidation>
    <dataValidation type="whole" operator="greaterThanOrEqual" allowBlank="1" showInputMessage="1" showErrorMessage="1" errorTitle="Prazo inválido" error="O prazo em dias úteis deve ser um número inteiro maior ou igual a 1." sqref="B5 B12" xr:uid="{A00C3489-694D-4EB7-A2E4-BD462FD843DF}">
      <formula1>1</formula1>
    </dataValidation>
  </dataValidation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785F8-B870-48A1-BF9A-C29A75F45690}">
  <dimension ref="A1:F40"/>
  <sheetViews>
    <sheetView showGridLines="0" topLeftCell="B1" workbookViewId="0">
      <pane ySplit="9" topLeftCell="A10" activePane="bottomLeft" state="frozen"/>
      <selection activeCell="B11" sqref="B11"/>
      <selection pane="bottomLeft" activeCell="D11" sqref="D11:D15"/>
    </sheetView>
  </sheetViews>
  <sheetFormatPr defaultRowHeight="14.4" x14ac:dyDescent="0.3"/>
  <cols>
    <col min="1" max="1" width="22.88671875" customWidth="1"/>
    <col min="2" max="4" width="22.21875" customWidth="1"/>
    <col min="5" max="5" width="40.77734375" customWidth="1"/>
    <col min="6" max="6" width="81.44140625" customWidth="1"/>
  </cols>
  <sheetData>
    <row r="1" spans="1:6" ht="18" x14ac:dyDescent="0.35">
      <c r="A1" s="1" t="s">
        <v>55</v>
      </c>
    </row>
    <row r="2" spans="1:6" x14ac:dyDescent="0.3">
      <c r="A2" s="2" t="s">
        <v>56</v>
      </c>
    </row>
    <row r="3" spans="1:6" x14ac:dyDescent="0.3">
      <c r="A3" s="3" t="s">
        <v>42</v>
      </c>
      <c r="B3" s="27">
        <v>1000</v>
      </c>
    </row>
    <row r="4" spans="1:6" x14ac:dyDescent="0.3">
      <c r="A4" s="3" t="s">
        <v>57</v>
      </c>
      <c r="B4" s="4">
        <v>0.12</v>
      </c>
    </row>
    <row r="5" spans="1:6" x14ac:dyDescent="0.3">
      <c r="A5" s="3" t="s">
        <v>58</v>
      </c>
      <c r="B5" s="5">
        <v>5</v>
      </c>
    </row>
    <row r="6" spans="1:6" x14ac:dyDescent="0.3">
      <c r="A6" s="3" t="s">
        <v>59</v>
      </c>
      <c r="B6" s="4">
        <v>0.152</v>
      </c>
    </row>
    <row r="7" spans="1:6" x14ac:dyDescent="0.3">
      <c r="A7" s="3"/>
      <c r="E7" s="2" t="s">
        <v>65</v>
      </c>
    </row>
    <row r="8" spans="1:6" ht="18" x14ac:dyDescent="0.35">
      <c r="A8" s="3" t="s">
        <v>60</v>
      </c>
      <c r="B8" s="26">
        <f>B3*B4</f>
        <v>120</v>
      </c>
      <c r="F8" s="31">
        <f>SUM(D11:D40)</f>
        <v>0</v>
      </c>
    </row>
    <row r="10" spans="1:6" x14ac:dyDescent="0.3">
      <c r="A10" s="10" t="s">
        <v>61</v>
      </c>
      <c r="B10" s="11" t="s">
        <v>62</v>
      </c>
      <c r="C10" s="11" t="s">
        <v>63</v>
      </c>
      <c r="D10" s="12" t="s">
        <v>64</v>
      </c>
    </row>
    <row r="11" spans="1:6" x14ac:dyDescent="0.3">
      <c r="A11" s="13">
        <v>1</v>
      </c>
      <c r="B11" s="28">
        <f>IF(A11&gt;$B$5,"",$B$8+IF(A11=$B$5,$B$3,0))</f>
        <v>120</v>
      </c>
      <c r="C11" s="14">
        <f>IF(A11&gt;$B$5,"",(1+$B$6)^A11)</f>
        <v>1.1519999999999999</v>
      </c>
      <c r="D11" s="29"/>
      <c r="F11" s="2" t="s">
        <v>15</v>
      </c>
    </row>
    <row r="12" spans="1:6" x14ac:dyDescent="0.3">
      <c r="A12" s="13">
        <f>A11+1</f>
        <v>2</v>
      </c>
      <c r="B12" s="28">
        <f t="shared" ref="B12:B40" si="0">IF(A12&gt;$B$5,"",$B$8+IF(A12=$B$5,$B$3,0))</f>
        <v>120</v>
      </c>
      <c r="C12" s="14">
        <f t="shared" ref="C12:C40" si="1">IF(A12&gt;$B$5,"",(1+$B$6)^A12)</f>
        <v>1.3271039999999998</v>
      </c>
      <c r="D12" s="29"/>
      <c r="F12" s="8" t="s">
        <v>66</v>
      </c>
    </row>
    <row r="13" spans="1:6" x14ac:dyDescent="0.3">
      <c r="A13" s="13">
        <f t="shared" ref="A13:A40" si="2">A12+1</f>
        <v>3</v>
      </c>
      <c r="B13" s="28">
        <f t="shared" si="0"/>
        <v>120</v>
      </c>
      <c r="C13" s="14">
        <f t="shared" si="1"/>
        <v>1.5288238079999996</v>
      </c>
      <c r="D13" s="29"/>
      <c r="F13" s="8" t="s">
        <v>67</v>
      </c>
    </row>
    <row r="14" spans="1:6" x14ac:dyDescent="0.3">
      <c r="A14" s="13">
        <f t="shared" si="2"/>
        <v>4</v>
      </c>
      <c r="B14" s="28">
        <f t="shared" si="0"/>
        <v>120</v>
      </c>
      <c r="C14" s="14">
        <f t="shared" si="1"/>
        <v>1.7612050268159996</v>
      </c>
      <c r="D14" s="29"/>
      <c r="F14" s="8" t="s">
        <v>68</v>
      </c>
    </row>
    <row r="15" spans="1:6" x14ac:dyDescent="0.3">
      <c r="A15" s="13">
        <f t="shared" si="2"/>
        <v>5</v>
      </c>
      <c r="B15" s="28">
        <f t="shared" si="0"/>
        <v>1120</v>
      </c>
      <c r="C15" s="14">
        <f t="shared" si="1"/>
        <v>2.0289081908920314</v>
      </c>
      <c r="D15" s="29"/>
      <c r="F15" s="8" t="s">
        <v>69</v>
      </c>
    </row>
    <row r="16" spans="1:6" x14ac:dyDescent="0.3">
      <c r="A16" s="13">
        <f t="shared" si="2"/>
        <v>6</v>
      </c>
      <c r="B16" s="28" t="str">
        <f t="shared" si="0"/>
        <v/>
      </c>
      <c r="C16" s="14" t="str">
        <f t="shared" si="1"/>
        <v/>
      </c>
      <c r="D16" s="29" t="str">
        <f t="shared" ref="D12:D40" si="3">IF(A16&gt;$B$5,"",B16/C16)</f>
        <v/>
      </c>
      <c r="F16" s="8" t="s">
        <v>70</v>
      </c>
    </row>
    <row r="17" spans="1:6" x14ac:dyDescent="0.3">
      <c r="A17" s="13">
        <f t="shared" si="2"/>
        <v>7</v>
      </c>
      <c r="B17" s="28" t="str">
        <f t="shared" si="0"/>
        <v/>
      </c>
      <c r="C17" s="14" t="str">
        <f t="shared" si="1"/>
        <v/>
      </c>
      <c r="D17" s="29" t="str">
        <f t="shared" si="3"/>
        <v/>
      </c>
      <c r="F17" s="8" t="s">
        <v>71</v>
      </c>
    </row>
    <row r="18" spans="1:6" x14ac:dyDescent="0.3">
      <c r="A18" s="13">
        <f t="shared" si="2"/>
        <v>8</v>
      </c>
      <c r="B18" s="28" t="str">
        <f t="shared" si="0"/>
        <v/>
      </c>
      <c r="C18" s="14" t="str">
        <f t="shared" si="1"/>
        <v/>
      </c>
      <c r="D18" s="29" t="str">
        <f t="shared" si="3"/>
        <v/>
      </c>
      <c r="F18" s="8"/>
    </row>
    <row r="19" spans="1:6" x14ac:dyDescent="0.3">
      <c r="A19" s="13">
        <f t="shared" si="2"/>
        <v>9</v>
      </c>
      <c r="B19" s="28" t="str">
        <f t="shared" si="0"/>
        <v/>
      </c>
      <c r="C19" s="14" t="str">
        <f t="shared" si="1"/>
        <v/>
      </c>
      <c r="D19" s="29" t="str">
        <f t="shared" si="3"/>
        <v/>
      </c>
      <c r="F19" s="15" t="s">
        <v>10</v>
      </c>
    </row>
    <row r="20" spans="1:6" x14ac:dyDescent="0.3">
      <c r="A20" s="13">
        <f t="shared" si="2"/>
        <v>10</v>
      </c>
      <c r="B20" s="28" t="str">
        <f t="shared" si="0"/>
        <v/>
      </c>
      <c r="C20" s="14" t="str">
        <f t="shared" si="1"/>
        <v/>
      </c>
      <c r="D20" s="29" t="str">
        <f t="shared" si="3"/>
        <v/>
      </c>
      <c r="F20" t="s">
        <v>72</v>
      </c>
    </row>
    <row r="21" spans="1:6" x14ac:dyDescent="0.3">
      <c r="A21" s="13">
        <f t="shared" si="2"/>
        <v>11</v>
      </c>
      <c r="B21" s="28" t="str">
        <f t="shared" si="0"/>
        <v/>
      </c>
      <c r="C21" s="14" t="str">
        <f t="shared" si="1"/>
        <v/>
      </c>
      <c r="D21" s="29" t="str">
        <f t="shared" si="3"/>
        <v/>
      </c>
      <c r="F21" t="s">
        <v>73</v>
      </c>
    </row>
    <row r="22" spans="1:6" x14ac:dyDescent="0.3">
      <c r="A22" s="13">
        <f t="shared" si="2"/>
        <v>12</v>
      </c>
      <c r="B22" s="28" t="str">
        <f t="shared" si="0"/>
        <v/>
      </c>
      <c r="C22" s="14" t="str">
        <f t="shared" si="1"/>
        <v/>
      </c>
      <c r="D22" s="29" t="str">
        <f t="shared" si="3"/>
        <v/>
      </c>
    </row>
    <row r="23" spans="1:6" x14ac:dyDescent="0.3">
      <c r="A23" s="13">
        <f t="shared" si="2"/>
        <v>13</v>
      </c>
      <c r="B23" s="28" t="str">
        <f t="shared" si="0"/>
        <v/>
      </c>
      <c r="C23" s="14" t="str">
        <f t="shared" si="1"/>
        <v/>
      </c>
      <c r="D23" s="29" t="str">
        <f t="shared" si="3"/>
        <v/>
      </c>
      <c r="F23" s="7" t="s">
        <v>74</v>
      </c>
    </row>
    <row r="24" spans="1:6" x14ac:dyDescent="0.3">
      <c r="A24" s="13">
        <f t="shared" si="2"/>
        <v>14</v>
      </c>
      <c r="B24" s="28" t="str">
        <f t="shared" si="0"/>
        <v/>
      </c>
      <c r="C24" s="14" t="str">
        <f t="shared" si="1"/>
        <v/>
      </c>
      <c r="D24" s="29" t="str">
        <f t="shared" si="3"/>
        <v/>
      </c>
    </row>
    <row r="25" spans="1:6" x14ac:dyDescent="0.3">
      <c r="A25" s="13">
        <f t="shared" si="2"/>
        <v>15</v>
      </c>
      <c r="B25" s="28" t="str">
        <f t="shared" si="0"/>
        <v/>
      </c>
      <c r="C25" s="14" t="str">
        <f t="shared" si="1"/>
        <v/>
      </c>
      <c r="D25" s="29" t="str">
        <f t="shared" si="3"/>
        <v/>
      </c>
    </row>
    <row r="26" spans="1:6" x14ac:dyDescent="0.3">
      <c r="A26" s="13">
        <f t="shared" si="2"/>
        <v>16</v>
      </c>
      <c r="B26" s="28" t="str">
        <f t="shared" si="0"/>
        <v/>
      </c>
      <c r="C26" s="14" t="str">
        <f t="shared" si="1"/>
        <v/>
      </c>
      <c r="D26" s="29" t="str">
        <f t="shared" si="3"/>
        <v/>
      </c>
    </row>
    <row r="27" spans="1:6" x14ac:dyDescent="0.3">
      <c r="A27" s="13">
        <f t="shared" si="2"/>
        <v>17</v>
      </c>
      <c r="B27" s="28" t="str">
        <f t="shared" si="0"/>
        <v/>
      </c>
      <c r="C27" s="14" t="str">
        <f t="shared" si="1"/>
        <v/>
      </c>
      <c r="D27" s="29" t="str">
        <f t="shared" si="3"/>
        <v/>
      </c>
    </row>
    <row r="28" spans="1:6" x14ac:dyDescent="0.3">
      <c r="A28" s="13">
        <f t="shared" si="2"/>
        <v>18</v>
      </c>
      <c r="B28" s="28" t="str">
        <f t="shared" si="0"/>
        <v/>
      </c>
      <c r="C28" s="14" t="str">
        <f t="shared" si="1"/>
        <v/>
      </c>
      <c r="D28" s="29" t="str">
        <f t="shared" si="3"/>
        <v/>
      </c>
    </row>
    <row r="29" spans="1:6" x14ac:dyDescent="0.3">
      <c r="A29" s="13">
        <f t="shared" si="2"/>
        <v>19</v>
      </c>
      <c r="B29" s="28" t="str">
        <f t="shared" si="0"/>
        <v/>
      </c>
      <c r="C29" s="14" t="str">
        <f t="shared" si="1"/>
        <v/>
      </c>
      <c r="D29" s="29" t="str">
        <f t="shared" si="3"/>
        <v/>
      </c>
    </row>
    <row r="30" spans="1:6" x14ac:dyDescent="0.3">
      <c r="A30" s="13">
        <f t="shared" si="2"/>
        <v>20</v>
      </c>
      <c r="B30" s="28" t="str">
        <f t="shared" si="0"/>
        <v/>
      </c>
      <c r="C30" s="14" t="str">
        <f t="shared" si="1"/>
        <v/>
      </c>
      <c r="D30" s="29" t="str">
        <f t="shared" si="3"/>
        <v/>
      </c>
    </row>
    <row r="31" spans="1:6" x14ac:dyDescent="0.3">
      <c r="A31" s="13">
        <f t="shared" si="2"/>
        <v>21</v>
      </c>
      <c r="B31" s="28" t="str">
        <f t="shared" si="0"/>
        <v/>
      </c>
      <c r="C31" s="14" t="str">
        <f t="shared" si="1"/>
        <v/>
      </c>
      <c r="D31" s="29" t="str">
        <f t="shared" si="3"/>
        <v/>
      </c>
    </row>
    <row r="32" spans="1:6" x14ac:dyDescent="0.3">
      <c r="A32" s="13">
        <f t="shared" si="2"/>
        <v>22</v>
      </c>
      <c r="B32" s="28" t="str">
        <f t="shared" si="0"/>
        <v/>
      </c>
      <c r="C32" s="14" t="str">
        <f t="shared" si="1"/>
        <v/>
      </c>
      <c r="D32" s="29" t="str">
        <f t="shared" si="3"/>
        <v/>
      </c>
    </row>
    <row r="33" spans="1:4" x14ac:dyDescent="0.3">
      <c r="A33" s="13">
        <f t="shared" si="2"/>
        <v>23</v>
      </c>
      <c r="B33" s="28" t="str">
        <f t="shared" si="0"/>
        <v/>
      </c>
      <c r="C33" s="14" t="str">
        <f t="shared" si="1"/>
        <v/>
      </c>
      <c r="D33" s="29" t="str">
        <f t="shared" si="3"/>
        <v/>
      </c>
    </row>
    <row r="34" spans="1:4" x14ac:dyDescent="0.3">
      <c r="A34" s="13">
        <f t="shared" si="2"/>
        <v>24</v>
      </c>
      <c r="B34" s="28" t="str">
        <f t="shared" si="0"/>
        <v/>
      </c>
      <c r="C34" s="14" t="str">
        <f t="shared" si="1"/>
        <v/>
      </c>
      <c r="D34" s="29" t="str">
        <f t="shared" si="3"/>
        <v/>
      </c>
    </row>
    <row r="35" spans="1:4" x14ac:dyDescent="0.3">
      <c r="A35" s="13">
        <f t="shared" si="2"/>
        <v>25</v>
      </c>
      <c r="B35" s="28" t="str">
        <f t="shared" si="0"/>
        <v/>
      </c>
      <c r="C35" s="14" t="str">
        <f t="shared" si="1"/>
        <v/>
      </c>
      <c r="D35" s="29" t="str">
        <f t="shared" si="3"/>
        <v/>
      </c>
    </row>
    <row r="36" spans="1:4" x14ac:dyDescent="0.3">
      <c r="A36" s="13">
        <f t="shared" si="2"/>
        <v>26</v>
      </c>
      <c r="B36" s="28" t="str">
        <f t="shared" si="0"/>
        <v/>
      </c>
      <c r="C36" s="14" t="str">
        <f t="shared" si="1"/>
        <v/>
      </c>
      <c r="D36" s="29" t="str">
        <f t="shared" si="3"/>
        <v/>
      </c>
    </row>
    <row r="37" spans="1:4" x14ac:dyDescent="0.3">
      <c r="A37" s="13">
        <f t="shared" si="2"/>
        <v>27</v>
      </c>
      <c r="B37" s="28" t="str">
        <f t="shared" si="0"/>
        <v/>
      </c>
      <c r="C37" s="14" t="str">
        <f t="shared" si="1"/>
        <v/>
      </c>
      <c r="D37" s="29" t="str">
        <f t="shared" si="3"/>
        <v/>
      </c>
    </row>
    <row r="38" spans="1:4" x14ac:dyDescent="0.3">
      <c r="A38" s="13">
        <f t="shared" si="2"/>
        <v>28</v>
      </c>
      <c r="B38" s="28" t="str">
        <f t="shared" si="0"/>
        <v/>
      </c>
      <c r="C38" s="14" t="str">
        <f t="shared" si="1"/>
        <v/>
      </c>
      <c r="D38" s="29" t="str">
        <f t="shared" si="3"/>
        <v/>
      </c>
    </row>
    <row r="39" spans="1:4" x14ac:dyDescent="0.3">
      <c r="A39" s="13">
        <f t="shared" si="2"/>
        <v>29</v>
      </c>
      <c r="B39" s="28" t="str">
        <f t="shared" si="0"/>
        <v/>
      </c>
      <c r="C39" s="14" t="str">
        <f t="shared" si="1"/>
        <v/>
      </c>
      <c r="D39" s="29" t="str">
        <f t="shared" si="3"/>
        <v/>
      </c>
    </row>
    <row r="40" spans="1:4" x14ac:dyDescent="0.3">
      <c r="A40" s="13">
        <f t="shared" si="2"/>
        <v>30</v>
      </c>
      <c r="B40" s="28" t="str">
        <f t="shared" si="0"/>
        <v/>
      </c>
      <c r="C40" s="14" t="str">
        <f t="shared" si="1"/>
        <v/>
      </c>
      <c r="D40" s="29" t="str">
        <f t="shared" si="3"/>
        <v/>
      </c>
    </row>
  </sheetData>
  <dataValidations count="3">
    <dataValidation type="whole" allowBlank="1" showInputMessage="1" showErrorMessage="1" errorTitle="Nº de anos inválido" error="O número de anos deve ser um inteiro entre 1 e 30." sqref="B5" xr:uid="{64A52C0C-E697-4D41-9F99-4E04B4CD1BAE}">
      <formula1>1</formula1>
      <formula2>30</formula2>
    </dataValidation>
    <dataValidation type="decimal" allowBlank="1" showInputMessage="1" showErrorMessage="1" errorTitle="Taxa inválida" error="Digite uma taxa entre 0% e 100%." sqref="B4 B6" xr:uid="{03471D33-1132-49E5-81AF-04B2D7B49800}">
      <formula1>0</formula1>
      <formula2>1</formula2>
    </dataValidation>
    <dataValidation type="decimal" operator="greaterThan" allowBlank="1" showInputMessage="1" showErrorMessage="1" errorTitle="Valor inválido" error="Digite um valor monetário maior que zero." sqref="B3" xr:uid="{05E7EA9E-2B63-4F0C-BD1F-7BF9FA14620E}">
      <formula1>0</formula1>
    </dataValidation>
  </dataValidation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33286-B62B-45DE-8150-BF5A3E0278CF}">
  <dimension ref="A1:F40"/>
  <sheetViews>
    <sheetView showGridLines="0" topLeftCell="B1" workbookViewId="0">
      <pane ySplit="9" topLeftCell="A10" activePane="bottomLeft" state="frozen"/>
      <selection activeCell="B11" sqref="B11"/>
      <selection pane="bottomLeft" activeCell="B11" sqref="B11"/>
    </sheetView>
  </sheetViews>
  <sheetFormatPr defaultRowHeight="14.4" x14ac:dyDescent="0.3"/>
  <cols>
    <col min="1" max="1" width="22.88671875" customWidth="1"/>
    <col min="2" max="4" width="22.21875" customWidth="1"/>
    <col min="5" max="5" width="40.77734375" customWidth="1"/>
    <col min="6" max="6" width="81.44140625" customWidth="1"/>
  </cols>
  <sheetData>
    <row r="1" spans="1:6" ht="18" x14ac:dyDescent="0.35">
      <c r="A1" s="1" t="s">
        <v>55</v>
      </c>
    </row>
    <row r="2" spans="1:6" x14ac:dyDescent="0.3">
      <c r="A2" s="2" t="s">
        <v>56</v>
      </c>
    </row>
    <row r="3" spans="1:6" x14ac:dyDescent="0.3">
      <c r="A3" s="3" t="s">
        <v>42</v>
      </c>
      <c r="B3" s="27">
        <v>1000</v>
      </c>
    </row>
    <row r="4" spans="1:6" x14ac:dyDescent="0.3">
      <c r="A4" s="3" t="s">
        <v>57</v>
      </c>
      <c r="B4" s="4">
        <v>0.12</v>
      </c>
    </row>
    <row r="5" spans="1:6" x14ac:dyDescent="0.3">
      <c r="A5" s="3" t="s">
        <v>58</v>
      </c>
      <c r="B5" s="5">
        <v>5</v>
      </c>
    </row>
    <row r="6" spans="1:6" x14ac:dyDescent="0.3">
      <c r="A6" s="3" t="s">
        <v>59</v>
      </c>
      <c r="B6" s="4">
        <v>0.152</v>
      </c>
    </row>
    <row r="7" spans="1:6" x14ac:dyDescent="0.3">
      <c r="A7" s="3"/>
      <c r="E7" s="2" t="s">
        <v>65</v>
      </c>
    </row>
    <row r="8" spans="1:6" ht="18" x14ac:dyDescent="0.35">
      <c r="A8" s="3" t="s">
        <v>60</v>
      </c>
      <c r="B8" s="26">
        <f>B3*B4</f>
        <v>120</v>
      </c>
      <c r="F8" s="31">
        <f>SUM(D11:D40)</f>
        <v>893.23703670451664</v>
      </c>
    </row>
    <row r="10" spans="1:6" x14ac:dyDescent="0.3">
      <c r="A10" s="10" t="s">
        <v>61</v>
      </c>
      <c r="B10" s="11" t="s">
        <v>62</v>
      </c>
      <c r="C10" s="11" t="s">
        <v>63</v>
      </c>
      <c r="D10" s="12" t="s">
        <v>64</v>
      </c>
    </row>
    <row r="11" spans="1:6" x14ac:dyDescent="0.3">
      <c r="A11" s="13">
        <v>1</v>
      </c>
      <c r="B11" s="28">
        <f>IF(A11&gt;$B$5,"",$B$8+IF(A11=$B$5,$B$3,0))</f>
        <v>120</v>
      </c>
      <c r="C11" s="14">
        <f>IF(A11&gt;$B$5,"",(1+$B$6)^A11)</f>
        <v>1.1519999999999999</v>
      </c>
      <c r="D11" s="29">
        <f>IF(A11&gt;$B$5,"",B11/C11)</f>
        <v>104.16666666666667</v>
      </c>
      <c r="F11" s="2" t="s">
        <v>15</v>
      </c>
    </row>
    <row r="12" spans="1:6" x14ac:dyDescent="0.3">
      <c r="A12" s="13">
        <f>A11+1</f>
        <v>2</v>
      </c>
      <c r="B12" s="28">
        <f t="shared" ref="B12:B40" si="0">IF(A12&gt;$B$5,"",$B$8+IF(A12=$B$5,$B$3,0))</f>
        <v>120</v>
      </c>
      <c r="C12" s="14">
        <f t="shared" ref="C12:C40" si="1">IF(A12&gt;$B$5,"",(1+$B$6)^A12)</f>
        <v>1.3271039999999998</v>
      </c>
      <c r="D12" s="29">
        <f t="shared" ref="D12:D40" si="2">IF(A12&gt;$B$5,"",B12/C12)</f>
        <v>90.422453703703709</v>
      </c>
      <c r="F12" s="8" t="s">
        <v>66</v>
      </c>
    </row>
    <row r="13" spans="1:6" x14ac:dyDescent="0.3">
      <c r="A13" s="13">
        <f t="shared" ref="A13:A40" si="3">A12+1</f>
        <v>3</v>
      </c>
      <c r="B13" s="28">
        <f t="shared" si="0"/>
        <v>120</v>
      </c>
      <c r="C13" s="14">
        <f t="shared" si="1"/>
        <v>1.5288238079999996</v>
      </c>
      <c r="D13" s="29">
        <f t="shared" si="2"/>
        <v>78.491713284465035</v>
      </c>
      <c r="F13" s="8" t="s">
        <v>67</v>
      </c>
    </row>
    <row r="14" spans="1:6" x14ac:dyDescent="0.3">
      <c r="A14" s="13">
        <f t="shared" si="3"/>
        <v>4</v>
      </c>
      <c r="B14" s="28">
        <f t="shared" si="0"/>
        <v>120</v>
      </c>
      <c r="C14" s="14">
        <f t="shared" si="1"/>
        <v>1.7612050268159996</v>
      </c>
      <c r="D14" s="29">
        <f t="shared" si="2"/>
        <v>68.135167781653678</v>
      </c>
      <c r="F14" s="8" t="s">
        <v>68</v>
      </c>
    </row>
    <row r="15" spans="1:6" x14ac:dyDescent="0.3">
      <c r="A15" s="13">
        <f t="shared" si="3"/>
        <v>5</v>
      </c>
      <c r="B15" s="28">
        <f t="shared" si="0"/>
        <v>1120</v>
      </c>
      <c r="C15" s="14">
        <f t="shared" si="1"/>
        <v>2.0289081908920314</v>
      </c>
      <c r="D15" s="29">
        <f t="shared" si="2"/>
        <v>552.0210352680275</v>
      </c>
      <c r="F15" s="8" t="s">
        <v>69</v>
      </c>
    </row>
    <row r="16" spans="1:6" x14ac:dyDescent="0.3">
      <c r="A16" s="13">
        <f t="shared" si="3"/>
        <v>6</v>
      </c>
      <c r="B16" s="28" t="str">
        <f t="shared" si="0"/>
        <v/>
      </c>
      <c r="C16" s="14" t="str">
        <f t="shared" si="1"/>
        <v/>
      </c>
      <c r="D16" s="29" t="str">
        <f t="shared" si="2"/>
        <v/>
      </c>
      <c r="F16" s="8" t="s">
        <v>70</v>
      </c>
    </row>
    <row r="17" spans="1:6" x14ac:dyDescent="0.3">
      <c r="A17" s="13">
        <f t="shared" si="3"/>
        <v>7</v>
      </c>
      <c r="B17" s="28" t="str">
        <f t="shared" si="0"/>
        <v/>
      </c>
      <c r="C17" s="14" t="str">
        <f t="shared" si="1"/>
        <v/>
      </c>
      <c r="D17" s="29" t="str">
        <f t="shared" si="2"/>
        <v/>
      </c>
      <c r="F17" s="8" t="s">
        <v>71</v>
      </c>
    </row>
    <row r="18" spans="1:6" x14ac:dyDescent="0.3">
      <c r="A18" s="13">
        <f t="shared" si="3"/>
        <v>8</v>
      </c>
      <c r="B18" s="28" t="str">
        <f t="shared" si="0"/>
        <v/>
      </c>
      <c r="C18" s="14" t="str">
        <f t="shared" si="1"/>
        <v/>
      </c>
      <c r="D18" s="29" t="str">
        <f t="shared" si="2"/>
        <v/>
      </c>
      <c r="F18" s="8"/>
    </row>
    <row r="19" spans="1:6" x14ac:dyDescent="0.3">
      <c r="A19" s="13">
        <f t="shared" si="3"/>
        <v>9</v>
      </c>
      <c r="B19" s="28" t="str">
        <f t="shared" si="0"/>
        <v/>
      </c>
      <c r="C19" s="14" t="str">
        <f t="shared" si="1"/>
        <v/>
      </c>
      <c r="D19" s="29" t="str">
        <f t="shared" si="2"/>
        <v/>
      </c>
      <c r="F19" s="15" t="s">
        <v>10</v>
      </c>
    </row>
    <row r="20" spans="1:6" x14ac:dyDescent="0.3">
      <c r="A20" s="13">
        <f t="shared" si="3"/>
        <v>10</v>
      </c>
      <c r="B20" s="28" t="str">
        <f t="shared" si="0"/>
        <v/>
      </c>
      <c r="C20" s="14" t="str">
        <f t="shared" si="1"/>
        <v/>
      </c>
      <c r="D20" s="29" t="str">
        <f t="shared" si="2"/>
        <v/>
      </c>
      <c r="F20" t="s">
        <v>72</v>
      </c>
    </row>
    <row r="21" spans="1:6" x14ac:dyDescent="0.3">
      <c r="A21" s="13">
        <f t="shared" si="3"/>
        <v>11</v>
      </c>
      <c r="B21" s="28" t="str">
        <f t="shared" si="0"/>
        <v/>
      </c>
      <c r="C21" s="14" t="str">
        <f t="shared" si="1"/>
        <v/>
      </c>
      <c r="D21" s="29" t="str">
        <f t="shared" si="2"/>
        <v/>
      </c>
      <c r="F21" t="s">
        <v>73</v>
      </c>
    </row>
    <row r="22" spans="1:6" x14ac:dyDescent="0.3">
      <c r="A22" s="13">
        <f t="shared" si="3"/>
        <v>12</v>
      </c>
      <c r="B22" s="28" t="str">
        <f t="shared" si="0"/>
        <v/>
      </c>
      <c r="C22" s="14" t="str">
        <f t="shared" si="1"/>
        <v/>
      </c>
      <c r="D22" s="29" t="str">
        <f t="shared" si="2"/>
        <v/>
      </c>
    </row>
    <row r="23" spans="1:6" x14ac:dyDescent="0.3">
      <c r="A23" s="13">
        <f t="shared" si="3"/>
        <v>13</v>
      </c>
      <c r="B23" s="28" t="str">
        <f t="shared" si="0"/>
        <v/>
      </c>
      <c r="C23" s="14" t="str">
        <f t="shared" si="1"/>
        <v/>
      </c>
      <c r="D23" s="29" t="str">
        <f t="shared" si="2"/>
        <v/>
      </c>
      <c r="F23" s="7" t="s">
        <v>74</v>
      </c>
    </row>
    <row r="24" spans="1:6" x14ac:dyDescent="0.3">
      <c r="A24" s="13">
        <f t="shared" si="3"/>
        <v>14</v>
      </c>
      <c r="B24" s="28" t="str">
        <f t="shared" si="0"/>
        <v/>
      </c>
      <c r="C24" s="14" t="str">
        <f t="shared" si="1"/>
        <v/>
      </c>
      <c r="D24" s="29" t="str">
        <f t="shared" si="2"/>
        <v/>
      </c>
    </row>
    <row r="25" spans="1:6" x14ac:dyDescent="0.3">
      <c r="A25" s="13">
        <f t="shared" si="3"/>
        <v>15</v>
      </c>
      <c r="B25" s="28" t="str">
        <f t="shared" si="0"/>
        <v/>
      </c>
      <c r="C25" s="14" t="str">
        <f t="shared" si="1"/>
        <v/>
      </c>
      <c r="D25" s="29" t="str">
        <f t="shared" si="2"/>
        <v/>
      </c>
    </row>
    <row r="26" spans="1:6" x14ac:dyDescent="0.3">
      <c r="A26" s="13">
        <f t="shared" si="3"/>
        <v>16</v>
      </c>
      <c r="B26" s="28" t="str">
        <f t="shared" si="0"/>
        <v/>
      </c>
      <c r="C26" s="14" t="str">
        <f t="shared" si="1"/>
        <v/>
      </c>
      <c r="D26" s="29" t="str">
        <f t="shared" si="2"/>
        <v/>
      </c>
    </row>
    <row r="27" spans="1:6" x14ac:dyDescent="0.3">
      <c r="A27" s="13">
        <f t="shared" si="3"/>
        <v>17</v>
      </c>
      <c r="B27" s="28" t="str">
        <f t="shared" si="0"/>
        <v/>
      </c>
      <c r="C27" s="14" t="str">
        <f t="shared" si="1"/>
        <v/>
      </c>
      <c r="D27" s="29" t="str">
        <f t="shared" si="2"/>
        <v/>
      </c>
    </row>
    <row r="28" spans="1:6" x14ac:dyDescent="0.3">
      <c r="A28" s="13">
        <f t="shared" si="3"/>
        <v>18</v>
      </c>
      <c r="B28" s="28" t="str">
        <f t="shared" si="0"/>
        <v/>
      </c>
      <c r="C28" s="14" t="str">
        <f t="shared" si="1"/>
        <v/>
      </c>
      <c r="D28" s="29" t="str">
        <f t="shared" si="2"/>
        <v/>
      </c>
    </row>
    <row r="29" spans="1:6" x14ac:dyDescent="0.3">
      <c r="A29" s="13">
        <f t="shared" si="3"/>
        <v>19</v>
      </c>
      <c r="B29" s="28" t="str">
        <f t="shared" si="0"/>
        <v/>
      </c>
      <c r="C29" s="14" t="str">
        <f t="shared" si="1"/>
        <v/>
      </c>
      <c r="D29" s="29" t="str">
        <f t="shared" si="2"/>
        <v/>
      </c>
    </row>
    <row r="30" spans="1:6" x14ac:dyDescent="0.3">
      <c r="A30" s="13">
        <f t="shared" si="3"/>
        <v>20</v>
      </c>
      <c r="B30" s="28" t="str">
        <f t="shared" si="0"/>
        <v/>
      </c>
      <c r="C30" s="14" t="str">
        <f t="shared" si="1"/>
        <v/>
      </c>
      <c r="D30" s="29" t="str">
        <f t="shared" si="2"/>
        <v/>
      </c>
    </row>
    <row r="31" spans="1:6" x14ac:dyDescent="0.3">
      <c r="A31" s="13">
        <f t="shared" si="3"/>
        <v>21</v>
      </c>
      <c r="B31" s="28" t="str">
        <f t="shared" si="0"/>
        <v/>
      </c>
      <c r="C31" s="14" t="str">
        <f t="shared" si="1"/>
        <v/>
      </c>
      <c r="D31" s="29" t="str">
        <f t="shared" si="2"/>
        <v/>
      </c>
    </row>
    <row r="32" spans="1:6" x14ac:dyDescent="0.3">
      <c r="A32" s="13">
        <f t="shared" si="3"/>
        <v>22</v>
      </c>
      <c r="B32" s="28" t="str">
        <f t="shared" si="0"/>
        <v/>
      </c>
      <c r="C32" s="14" t="str">
        <f t="shared" si="1"/>
        <v/>
      </c>
      <c r="D32" s="29" t="str">
        <f t="shared" si="2"/>
        <v/>
      </c>
    </row>
    <row r="33" spans="1:4" x14ac:dyDescent="0.3">
      <c r="A33" s="13">
        <f t="shared" si="3"/>
        <v>23</v>
      </c>
      <c r="B33" s="28" t="str">
        <f t="shared" si="0"/>
        <v/>
      </c>
      <c r="C33" s="14" t="str">
        <f t="shared" si="1"/>
        <v/>
      </c>
      <c r="D33" s="29" t="str">
        <f t="shared" si="2"/>
        <v/>
      </c>
    </row>
    <row r="34" spans="1:4" x14ac:dyDescent="0.3">
      <c r="A34" s="13">
        <f t="shared" si="3"/>
        <v>24</v>
      </c>
      <c r="B34" s="28" t="str">
        <f t="shared" si="0"/>
        <v/>
      </c>
      <c r="C34" s="14" t="str">
        <f t="shared" si="1"/>
        <v/>
      </c>
      <c r="D34" s="29" t="str">
        <f t="shared" si="2"/>
        <v/>
      </c>
    </row>
    <row r="35" spans="1:4" x14ac:dyDescent="0.3">
      <c r="A35" s="13">
        <f t="shared" si="3"/>
        <v>25</v>
      </c>
      <c r="B35" s="28" t="str">
        <f t="shared" si="0"/>
        <v/>
      </c>
      <c r="C35" s="14" t="str">
        <f t="shared" si="1"/>
        <v/>
      </c>
      <c r="D35" s="29" t="str">
        <f t="shared" si="2"/>
        <v/>
      </c>
    </row>
    <row r="36" spans="1:4" x14ac:dyDescent="0.3">
      <c r="A36" s="13">
        <f t="shared" si="3"/>
        <v>26</v>
      </c>
      <c r="B36" s="28" t="str">
        <f t="shared" si="0"/>
        <v/>
      </c>
      <c r="C36" s="14" t="str">
        <f t="shared" si="1"/>
        <v/>
      </c>
      <c r="D36" s="29" t="str">
        <f t="shared" si="2"/>
        <v/>
      </c>
    </row>
    <row r="37" spans="1:4" x14ac:dyDescent="0.3">
      <c r="A37" s="13">
        <f t="shared" si="3"/>
        <v>27</v>
      </c>
      <c r="B37" s="28" t="str">
        <f t="shared" si="0"/>
        <v/>
      </c>
      <c r="C37" s="14" t="str">
        <f t="shared" si="1"/>
        <v/>
      </c>
      <c r="D37" s="29" t="str">
        <f t="shared" si="2"/>
        <v/>
      </c>
    </row>
    <row r="38" spans="1:4" x14ac:dyDescent="0.3">
      <c r="A38" s="13">
        <f t="shared" si="3"/>
        <v>28</v>
      </c>
      <c r="B38" s="28" t="str">
        <f t="shared" si="0"/>
        <v/>
      </c>
      <c r="C38" s="14" t="str">
        <f t="shared" si="1"/>
        <v/>
      </c>
      <c r="D38" s="29" t="str">
        <f t="shared" si="2"/>
        <v/>
      </c>
    </row>
    <row r="39" spans="1:4" x14ac:dyDescent="0.3">
      <c r="A39" s="13">
        <f t="shared" si="3"/>
        <v>29</v>
      </c>
      <c r="B39" s="28" t="str">
        <f t="shared" si="0"/>
        <v/>
      </c>
      <c r="C39" s="14" t="str">
        <f t="shared" si="1"/>
        <v/>
      </c>
      <c r="D39" s="29" t="str">
        <f t="shared" si="2"/>
        <v/>
      </c>
    </row>
    <row r="40" spans="1:4" x14ac:dyDescent="0.3">
      <c r="A40" s="13">
        <f t="shared" si="3"/>
        <v>30</v>
      </c>
      <c r="B40" s="28" t="str">
        <f t="shared" si="0"/>
        <v/>
      </c>
      <c r="C40" s="14" t="str">
        <f t="shared" si="1"/>
        <v/>
      </c>
      <c r="D40" s="29" t="str">
        <f t="shared" si="2"/>
        <v/>
      </c>
    </row>
  </sheetData>
  <dataValidations count="3">
    <dataValidation type="decimal" operator="greaterThan" allowBlank="1" showInputMessage="1" showErrorMessage="1" errorTitle="Valor inválido" error="Digite um valor monetário maior que zero." sqref="B3" xr:uid="{DDB9A775-3DC1-4B72-A090-DB4A57FEAD9E}">
      <formula1>0</formula1>
    </dataValidation>
    <dataValidation type="decimal" allowBlank="1" showInputMessage="1" showErrorMessage="1" errorTitle="Taxa inválida" error="Digite uma taxa entre 0% e 100%." sqref="B4 B6" xr:uid="{DFEC83C9-E72C-44A6-A54C-7B255182D092}">
      <formula1>0</formula1>
      <formula2>1</formula2>
    </dataValidation>
    <dataValidation type="whole" allowBlank="1" showInputMessage="1" showErrorMessage="1" errorTitle="Nº de anos inválido" error="O número de anos deve ser um inteiro entre 1 e 30." sqref="B5" xr:uid="{BD2D7C41-0192-460E-BB53-AC63230143D3}">
      <formula1>1</formula1>
      <formula2>30</formula2>
    </dataValidation>
  </dataValidation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36388-F3EF-47E1-AA2B-353A3E1A4060}">
  <dimension ref="A1:H33"/>
  <sheetViews>
    <sheetView showGridLines="0" tabSelected="1" workbookViewId="0">
      <pane ySplit="2" topLeftCell="A3" activePane="bottomLeft" state="frozen"/>
      <selection activeCell="B11" sqref="B11"/>
      <selection pane="bottomLeft" activeCell="B8" sqref="B8"/>
    </sheetView>
  </sheetViews>
  <sheetFormatPr defaultRowHeight="14.4" x14ac:dyDescent="0.3"/>
  <cols>
    <col min="1" max="1" width="42.5546875" customWidth="1"/>
    <col min="2" max="2" width="20.33203125" customWidth="1"/>
    <col min="3" max="3" width="3.6640625" customWidth="1"/>
    <col min="4" max="4" width="81.44140625" customWidth="1"/>
    <col min="5" max="6" width="3.6640625" customWidth="1"/>
    <col min="7" max="7" width="11.109375" customWidth="1"/>
    <col min="8" max="8" width="25.88671875" customWidth="1"/>
  </cols>
  <sheetData>
    <row r="1" spans="1:8" ht="18" x14ac:dyDescent="0.35">
      <c r="A1" s="1" t="s">
        <v>75</v>
      </c>
    </row>
    <row r="2" spans="1:8" x14ac:dyDescent="0.3">
      <c r="A2" s="2" t="s">
        <v>56</v>
      </c>
      <c r="D2" s="2" t="s">
        <v>15</v>
      </c>
      <c r="G2" s="10" t="s">
        <v>61</v>
      </c>
      <c r="H2" s="12" t="s">
        <v>80</v>
      </c>
    </row>
    <row r="3" spans="1:8" x14ac:dyDescent="0.3">
      <c r="A3" s="3" t="s">
        <v>76</v>
      </c>
      <c r="B3" s="27">
        <v>893.24</v>
      </c>
      <c r="D3" s="8" t="s">
        <v>66</v>
      </c>
      <c r="G3" s="13">
        <v>0</v>
      </c>
      <c r="H3" s="29">
        <f>-B3</f>
        <v>-893.24</v>
      </c>
    </row>
    <row r="4" spans="1:8" x14ac:dyDescent="0.3">
      <c r="A4" s="3" t="s">
        <v>60</v>
      </c>
      <c r="B4" s="27">
        <v>120</v>
      </c>
      <c r="D4" s="8" t="s">
        <v>81</v>
      </c>
      <c r="G4" s="13">
        <f>G3+1</f>
        <v>1</v>
      </c>
      <c r="H4" s="29">
        <f>IF(ROW()-3&gt;$B$5,"",$B$4+IF(ROW()-3=$B$5,$B$6,0))</f>
        <v>120</v>
      </c>
    </row>
    <row r="5" spans="1:8" x14ac:dyDescent="0.3">
      <c r="A5" s="3" t="s">
        <v>77</v>
      </c>
      <c r="B5" s="5">
        <v>5</v>
      </c>
      <c r="D5" s="8" t="s">
        <v>82</v>
      </c>
      <c r="G5" s="13">
        <f t="shared" ref="G5:G33" si="0">G4+1</f>
        <v>2</v>
      </c>
      <c r="H5" s="29">
        <f t="shared" ref="H5:H33" si="1">IF(ROW()-3&gt;$B$5,"",$B$4+IF(ROW()-3=$B$5,$B$6,0))</f>
        <v>120</v>
      </c>
    </row>
    <row r="6" spans="1:8" x14ac:dyDescent="0.3">
      <c r="A6" s="3" t="s">
        <v>42</v>
      </c>
      <c r="B6" s="27">
        <v>1000</v>
      </c>
      <c r="D6" s="8" t="s">
        <v>83</v>
      </c>
      <c r="G6" s="13">
        <f t="shared" si="0"/>
        <v>3</v>
      </c>
      <c r="H6" s="29">
        <f t="shared" si="1"/>
        <v>120</v>
      </c>
    </row>
    <row r="7" spans="1:8" x14ac:dyDescent="0.3">
      <c r="A7" s="3"/>
      <c r="D7" s="8" t="s">
        <v>84</v>
      </c>
      <c r="G7" s="13">
        <f t="shared" si="0"/>
        <v>4</v>
      </c>
      <c r="H7" s="29">
        <f t="shared" si="1"/>
        <v>120</v>
      </c>
    </row>
    <row r="8" spans="1:8" ht="18" x14ac:dyDescent="0.35">
      <c r="A8" s="3" t="s">
        <v>78</v>
      </c>
      <c r="B8" s="16"/>
      <c r="D8" s="8"/>
      <c r="G8" s="13">
        <f t="shared" si="0"/>
        <v>5</v>
      </c>
      <c r="H8" s="29">
        <f t="shared" si="1"/>
        <v>1120</v>
      </c>
    </row>
    <row r="9" spans="1:8" x14ac:dyDescent="0.3">
      <c r="A9" s="18" t="s">
        <v>79</v>
      </c>
      <c r="B9" s="17">
        <f>B8</f>
        <v>0</v>
      </c>
      <c r="D9" s="15" t="s">
        <v>10</v>
      </c>
      <c r="G9" s="13">
        <f t="shared" si="0"/>
        <v>6</v>
      </c>
      <c r="H9" s="29" t="str">
        <f t="shared" si="1"/>
        <v/>
      </c>
    </row>
    <row r="10" spans="1:8" x14ac:dyDescent="0.3">
      <c r="D10" t="s">
        <v>85</v>
      </c>
      <c r="G10" s="13">
        <f t="shared" si="0"/>
        <v>7</v>
      </c>
      <c r="H10" s="29" t="str">
        <f t="shared" si="1"/>
        <v/>
      </c>
    </row>
    <row r="11" spans="1:8" x14ac:dyDescent="0.3">
      <c r="D11" t="s">
        <v>86</v>
      </c>
      <c r="G11" s="13">
        <f t="shared" si="0"/>
        <v>8</v>
      </c>
      <c r="H11" s="29" t="str">
        <f t="shared" si="1"/>
        <v/>
      </c>
    </row>
    <row r="12" spans="1:8" x14ac:dyDescent="0.3">
      <c r="D12" t="s">
        <v>87</v>
      </c>
      <c r="G12" s="13">
        <f t="shared" si="0"/>
        <v>9</v>
      </c>
      <c r="H12" s="29" t="str">
        <f t="shared" si="1"/>
        <v/>
      </c>
    </row>
    <row r="13" spans="1:8" x14ac:dyDescent="0.3">
      <c r="G13" s="13">
        <f t="shared" si="0"/>
        <v>10</v>
      </c>
      <c r="H13" s="29" t="str">
        <f t="shared" si="1"/>
        <v/>
      </c>
    </row>
    <row r="14" spans="1:8" x14ac:dyDescent="0.3">
      <c r="D14" s="7" t="s">
        <v>88</v>
      </c>
      <c r="G14" s="13">
        <f t="shared" si="0"/>
        <v>11</v>
      </c>
      <c r="H14" s="29" t="str">
        <f t="shared" si="1"/>
        <v/>
      </c>
    </row>
    <row r="15" spans="1:8" x14ac:dyDescent="0.3">
      <c r="G15" s="13">
        <f t="shared" si="0"/>
        <v>12</v>
      </c>
      <c r="H15" s="29" t="str">
        <f t="shared" si="1"/>
        <v/>
      </c>
    </row>
    <row r="16" spans="1:8" x14ac:dyDescent="0.3">
      <c r="G16" s="13">
        <f t="shared" si="0"/>
        <v>13</v>
      </c>
      <c r="H16" s="29" t="str">
        <f t="shared" si="1"/>
        <v/>
      </c>
    </row>
    <row r="17" spans="7:8" x14ac:dyDescent="0.3">
      <c r="G17" s="13">
        <f t="shared" si="0"/>
        <v>14</v>
      </c>
      <c r="H17" s="29" t="str">
        <f t="shared" si="1"/>
        <v/>
      </c>
    </row>
    <row r="18" spans="7:8" x14ac:dyDescent="0.3">
      <c r="G18" s="13">
        <f t="shared" si="0"/>
        <v>15</v>
      </c>
      <c r="H18" s="29" t="str">
        <f t="shared" si="1"/>
        <v/>
      </c>
    </row>
    <row r="19" spans="7:8" x14ac:dyDescent="0.3">
      <c r="G19" s="13">
        <f t="shared" si="0"/>
        <v>16</v>
      </c>
      <c r="H19" s="29" t="str">
        <f t="shared" si="1"/>
        <v/>
      </c>
    </row>
    <row r="20" spans="7:8" x14ac:dyDescent="0.3">
      <c r="G20" s="13">
        <f t="shared" si="0"/>
        <v>17</v>
      </c>
      <c r="H20" s="29" t="str">
        <f t="shared" si="1"/>
        <v/>
      </c>
    </row>
    <row r="21" spans="7:8" x14ac:dyDescent="0.3">
      <c r="G21" s="13">
        <f t="shared" si="0"/>
        <v>18</v>
      </c>
      <c r="H21" s="29" t="str">
        <f t="shared" si="1"/>
        <v/>
      </c>
    </row>
    <row r="22" spans="7:8" x14ac:dyDescent="0.3">
      <c r="G22" s="13">
        <f t="shared" si="0"/>
        <v>19</v>
      </c>
      <c r="H22" s="29" t="str">
        <f t="shared" si="1"/>
        <v/>
      </c>
    </row>
    <row r="23" spans="7:8" x14ac:dyDescent="0.3">
      <c r="G23" s="13">
        <f t="shared" si="0"/>
        <v>20</v>
      </c>
      <c r="H23" s="29" t="str">
        <f t="shared" si="1"/>
        <v/>
      </c>
    </row>
    <row r="24" spans="7:8" x14ac:dyDescent="0.3">
      <c r="G24" s="13">
        <f t="shared" si="0"/>
        <v>21</v>
      </c>
      <c r="H24" s="29" t="str">
        <f t="shared" si="1"/>
        <v/>
      </c>
    </row>
    <row r="25" spans="7:8" x14ac:dyDescent="0.3">
      <c r="G25" s="13">
        <f t="shared" si="0"/>
        <v>22</v>
      </c>
      <c r="H25" s="29" t="str">
        <f t="shared" si="1"/>
        <v/>
      </c>
    </row>
    <row r="26" spans="7:8" x14ac:dyDescent="0.3">
      <c r="G26" s="13">
        <f t="shared" si="0"/>
        <v>23</v>
      </c>
      <c r="H26" s="29" t="str">
        <f t="shared" si="1"/>
        <v/>
      </c>
    </row>
    <row r="27" spans="7:8" x14ac:dyDescent="0.3">
      <c r="G27" s="13">
        <f t="shared" si="0"/>
        <v>24</v>
      </c>
      <c r="H27" s="29" t="str">
        <f t="shared" si="1"/>
        <v/>
      </c>
    </row>
    <row r="28" spans="7:8" x14ac:dyDescent="0.3">
      <c r="G28" s="13">
        <f t="shared" si="0"/>
        <v>25</v>
      </c>
      <c r="H28" s="29" t="str">
        <f t="shared" si="1"/>
        <v/>
      </c>
    </row>
    <row r="29" spans="7:8" x14ac:dyDescent="0.3">
      <c r="G29" s="13">
        <f t="shared" si="0"/>
        <v>26</v>
      </c>
      <c r="H29" s="29" t="str">
        <f t="shared" si="1"/>
        <v/>
      </c>
    </row>
    <row r="30" spans="7:8" x14ac:dyDescent="0.3">
      <c r="G30" s="13">
        <f t="shared" si="0"/>
        <v>27</v>
      </c>
      <c r="H30" s="29" t="str">
        <f t="shared" si="1"/>
        <v/>
      </c>
    </row>
    <row r="31" spans="7:8" x14ac:dyDescent="0.3">
      <c r="G31" s="13">
        <f t="shared" si="0"/>
        <v>28</v>
      </c>
      <c r="H31" s="29" t="str">
        <f t="shared" si="1"/>
        <v/>
      </c>
    </row>
    <row r="32" spans="7:8" x14ac:dyDescent="0.3">
      <c r="G32" s="13">
        <f t="shared" si="0"/>
        <v>29</v>
      </c>
      <c r="H32" s="29" t="str">
        <f t="shared" si="1"/>
        <v/>
      </c>
    </row>
    <row r="33" spans="7:8" x14ac:dyDescent="0.3">
      <c r="G33" s="13">
        <f t="shared" si="0"/>
        <v>30</v>
      </c>
      <c r="H33" s="29" t="str">
        <f t="shared" si="1"/>
        <v/>
      </c>
    </row>
  </sheetData>
  <dataValidations count="2">
    <dataValidation type="whole" allowBlank="1" showInputMessage="1" showErrorMessage="1" errorTitle="Nº de anos inválido" error="O número de anos deve ser um inteiro entre 1 e 30." sqref="B5" xr:uid="{C88680BA-9356-4A9D-8456-BE60A33229EF}">
      <formula1>1</formula1>
      <formula2>30</formula2>
    </dataValidation>
    <dataValidation type="decimal" operator="greaterThan" allowBlank="1" showInputMessage="1" showErrorMessage="1" errorTitle="Valor inválido" error="Digite um valor monetário maior que zero." sqref="B6 B3:B4" xr:uid="{03E35133-5A23-4E35-8566-711C1D37EB55}">
      <formula1>0</formula1>
    </dataValidation>
  </dataValidation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690ED-91A0-40C4-89D6-0029F43B2843}">
  <dimension ref="A1:H33"/>
  <sheetViews>
    <sheetView showGridLines="0" workbookViewId="0">
      <pane ySplit="2" topLeftCell="A3" activePane="bottomLeft" state="frozen"/>
      <selection activeCell="B11" sqref="B11"/>
      <selection pane="bottomLeft" activeCell="B11" sqref="B11"/>
    </sheetView>
  </sheetViews>
  <sheetFormatPr defaultRowHeight="14.4" x14ac:dyDescent="0.3"/>
  <cols>
    <col min="1" max="1" width="42.5546875" customWidth="1"/>
    <col min="2" max="2" width="20.33203125" customWidth="1"/>
    <col min="3" max="3" width="3.6640625" customWidth="1"/>
    <col min="4" max="4" width="81.44140625" customWidth="1"/>
    <col min="5" max="6" width="3.6640625" customWidth="1"/>
    <col min="7" max="7" width="11.109375" customWidth="1"/>
    <col min="8" max="8" width="25.88671875" customWidth="1"/>
  </cols>
  <sheetData>
    <row r="1" spans="1:8" ht="18" x14ac:dyDescent="0.35">
      <c r="A1" s="1" t="s">
        <v>75</v>
      </c>
    </row>
    <row r="2" spans="1:8" x14ac:dyDescent="0.3">
      <c r="A2" s="2" t="s">
        <v>56</v>
      </c>
      <c r="D2" s="2" t="s">
        <v>15</v>
      </c>
      <c r="G2" s="10" t="s">
        <v>61</v>
      </c>
      <c r="H2" s="12" t="s">
        <v>80</v>
      </c>
    </row>
    <row r="3" spans="1:8" x14ac:dyDescent="0.3">
      <c r="A3" s="3" t="s">
        <v>76</v>
      </c>
      <c r="B3" s="27">
        <v>893.24</v>
      </c>
      <c r="D3" s="8" t="s">
        <v>66</v>
      </c>
      <c r="G3" s="13">
        <v>0</v>
      </c>
      <c r="H3" s="29">
        <f>-B3</f>
        <v>-893.24</v>
      </c>
    </row>
    <row r="4" spans="1:8" x14ac:dyDescent="0.3">
      <c r="A4" s="3" t="s">
        <v>60</v>
      </c>
      <c r="B4" s="27">
        <v>120</v>
      </c>
      <c r="D4" s="8" t="s">
        <v>81</v>
      </c>
      <c r="G4" s="13">
        <f>G3+1</f>
        <v>1</v>
      </c>
      <c r="H4" s="29">
        <f>IF(ROW()-3&gt;$B$5,"",$B$4+IF(ROW()-3=$B$5,$B$6,0))</f>
        <v>120</v>
      </c>
    </row>
    <row r="5" spans="1:8" x14ac:dyDescent="0.3">
      <c r="A5" s="3" t="s">
        <v>77</v>
      </c>
      <c r="B5" s="5">
        <v>5</v>
      </c>
      <c r="D5" s="8" t="s">
        <v>82</v>
      </c>
      <c r="G5" s="13">
        <f t="shared" ref="G5:G33" si="0">G4+1</f>
        <v>2</v>
      </c>
      <c r="H5" s="29">
        <f t="shared" ref="H5:H33" si="1">IF(ROW()-3&gt;$B$5,"",$B$4+IF(ROW()-3=$B$5,$B$6,0))</f>
        <v>120</v>
      </c>
    </row>
    <row r="6" spans="1:8" x14ac:dyDescent="0.3">
      <c r="A6" s="3" t="s">
        <v>42</v>
      </c>
      <c r="B6" s="27">
        <v>1000</v>
      </c>
      <c r="D6" s="8" t="s">
        <v>83</v>
      </c>
      <c r="G6" s="13">
        <f t="shared" si="0"/>
        <v>3</v>
      </c>
      <c r="H6" s="29">
        <f t="shared" si="1"/>
        <v>120</v>
      </c>
    </row>
    <row r="7" spans="1:8" x14ac:dyDescent="0.3">
      <c r="A7" s="3"/>
      <c r="D7" s="8" t="s">
        <v>84</v>
      </c>
      <c r="G7" s="13">
        <f t="shared" si="0"/>
        <v>4</v>
      </c>
      <c r="H7" s="29">
        <f t="shared" si="1"/>
        <v>120</v>
      </c>
    </row>
    <row r="8" spans="1:8" ht="18" x14ac:dyDescent="0.35">
      <c r="A8" s="3" t="s">
        <v>78</v>
      </c>
      <c r="B8" s="16">
        <f>IRR(H3:H33)</f>
        <v>0.15199903923974278</v>
      </c>
      <c r="D8" s="8"/>
      <c r="G8" s="13">
        <f t="shared" si="0"/>
        <v>5</v>
      </c>
      <c r="H8" s="29">
        <f t="shared" si="1"/>
        <v>1120</v>
      </c>
    </row>
    <row r="9" spans="1:8" x14ac:dyDescent="0.3">
      <c r="A9" s="18" t="s">
        <v>79</v>
      </c>
      <c r="B9" s="17">
        <f>B8</f>
        <v>0.15199903923974278</v>
      </c>
      <c r="D9" s="15" t="s">
        <v>10</v>
      </c>
      <c r="G9" s="13">
        <f t="shared" si="0"/>
        <v>6</v>
      </c>
      <c r="H9" s="29" t="str">
        <f t="shared" si="1"/>
        <v/>
      </c>
    </row>
    <row r="10" spans="1:8" x14ac:dyDescent="0.3">
      <c r="D10" t="s">
        <v>85</v>
      </c>
      <c r="G10" s="13">
        <f t="shared" si="0"/>
        <v>7</v>
      </c>
      <c r="H10" s="29" t="str">
        <f t="shared" si="1"/>
        <v/>
      </c>
    </row>
    <row r="11" spans="1:8" x14ac:dyDescent="0.3">
      <c r="D11" t="s">
        <v>86</v>
      </c>
      <c r="G11" s="13">
        <f t="shared" si="0"/>
        <v>8</v>
      </c>
      <c r="H11" s="29" t="str">
        <f t="shared" si="1"/>
        <v/>
      </c>
    </row>
    <row r="12" spans="1:8" x14ac:dyDescent="0.3">
      <c r="D12" t="s">
        <v>87</v>
      </c>
      <c r="G12" s="13">
        <f t="shared" si="0"/>
        <v>9</v>
      </c>
      <c r="H12" s="29" t="str">
        <f t="shared" si="1"/>
        <v/>
      </c>
    </row>
    <row r="13" spans="1:8" x14ac:dyDescent="0.3">
      <c r="G13" s="13">
        <f t="shared" si="0"/>
        <v>10</v>
      </c>
      <c r="H13" s="29" t="str">
        <f t="shared" si="1"/>
        <v/>
      </c>
    </row>
    <row r="14" spans="1:8" x14ac:dyDescent="0.3">
      <c r="D14" s="7" t="s">
        <v>88</v>
      </c>
      <c r="G14" s="13">
        <f t="shared" si="0"/>
        <v>11</v>
      </c>
      <c r="H14" s="29" t="str">
        <f t="shared" si="1"/>
        <v/>
      </c>
    </row>
    <row r="15" spans="1:8" x14ac:dyDescent="0.3">
      <c r="G15" s="13">
        <f t="shared" si="0"/>
        <v>12</v>
      </c>
      <c r="H15" s="29" t="str">
        <f t="shared" si="1"/>
        <v/>
      </c>
    </row>
    <row r="16" spans="1:8" x14ac:dyDescent="0.3">
      <c r="G16" s="13">
        <f t="shared" si="0"/>
        <v>13</v>
      </c>
      <c r="H16" s="29" t="str">
        <f t="shared" si="1"/>
        <v/>
      </c>
    </row>
    <row r="17" spans="7:8" x14ac:dyDescent="0.3">
      <c r="G17" s="13">
        <f t="shared" si="0"/>
        <v>14</v>
      </c>
      <c r="H17" s="29" t="str">
        <f t="shared" si="1"/>
        <v/>
      </c>
    </row>
    <row r="18" spans="7:8" x14ac:dyDescent="0.3">
      <c r="G18" s="13">
        <f t="shared" si="0"/>
        <v>15</v>
      </c>
      <c r="H18" s="29" t="str">
        <f t="shared" si="1"/>
        <v/>
      </c>
    </row>
    <row r="19" spans="7:8" x14ac:dyDescent="0.3">
      <c r="G19" s="13">
        <f t="shared" si="0"/>
        <v>16</v>
      </c>
      <c r="H19" s="29" t="str">
        <f t="shared" si="1"/>
        <v/>
      </c>
    </row>
    <row r="20" spans="7:8" x14ac:dyDescent="0.3">
      <c r="G20" s="13">
        <f t="shared" si="0"/>
        <v>17</v>
      </c>
      <c r="H20" s="29" t="str">
        <f t="shared" si="1"/>
        <v/>
      </c>
    </row>
    <row r="21" spans="7:8" x14ac:dyDescent="0.3">
      <c r="G21" s="13">
        <f t="shared" si="0"/>
        <v>18</v>
      </c>
      <c r="H21" s="29" t="str">
        <f t="shared" si="1"/>
        <v/>
      </c>
    </row>
    <row r="22" spans="7:8" x14ac:dyDescent="0.3">
      <c r="G22" s="13">
        <f t="shared" si="0"/>
        <v>19</v>
      </c>
      <c r="H22" s="29" t="str">
        <f t="shared" si="1"/>
        <v/>
      </c>
    </row>
    <row r="23" spans="7:8" x14ac:dyDescent="0.3">
      <c r="G23" s="13">
        <f t="shared" si="0"/>
        <v>20</v>
      </c>
      <c r="H23" s="29" t="str">
        <f t="shared" si="1"/>
        <v/>
      </c>
    </row>
    <row r="24" spans="7:8" x14ac:dyDescent="0.3">
      <c r="G24" s="13">
        <f t="shared" si="0"/>
        <v>21</v>
      </c>
      <c r="H24" s="29" t="str">
        <f t="shared" si="1"/>
        <v/>
      </c>
    </row>
    <row r="25" spans="7:8" x14ac:dyDescent="0.3">
      <c r="G25" s="13">
        <f t="shared" si="0"/>
        <v>22</v>
      </c>
      <c r="H25" s="29" t="str">
        <f t="shared" si="1"/>
        <v/>
      </c>
    </row>
    <row r="26" spans="7:8" x14ac:dyDescent="0.3">
      <c r="G26" s="13">
        <f t="shared" si="0"/>
        <v>23</v>
      </c>
      <c r="H26" s="29" t="str">
        <f t="shared" si="1"/>
        <v/>
      </c>
    </row>
    <row r="27" spans="7:8" x14ac:dyDescent="0.3">
      <c r="G27" s="13">
        <f t="shared" si="0"/>
        <v>24</v>
      </c>
      <c r="H27" s="29" t="str">
        <f t="shared" si="1"/>
        <v/>
      </c>
    </row>
    <row r="28" spans="7:8" x14ac:dyDescent="0.3">
      <c r="G28" s="13">
        <f t="shared" si="0"/>
        <v>25</v>
      </c>
      <c r="H28" s="29" t="str">
        <f t="shared" si="1"/>
        <v/>
      </c>
    </row>
    <row r="29" spans="7:8" x14ac:dyDescent="0.3">
      <c r="G29" s="13">
        <f t="shared" si="0"/>
        <v>26</v>
      </c>
      <c r="H29" s="29" t="str">
        <f t="shared" si="1"/>
        <v/>
      </c>
    </row>
    <row r="30" spans="7:8" x14ac:dyDescent="0.3">
      <c r="G30" s="13">
        <f t="shared" si="0"/>
        <v>27</v>
      </c>
      <c r="H30" s="29" t="str">
        <f t="shared" si="1"/>
        <v/>
      </c>
    </row>
    <row r="31" spans="7:8" x14ac:dyDescent="0.3">
      <c r="G31" s="13">
        <f t="shared" si="0"/>
        <v>28</v>
      </c>
      <c r="H31" s="29" t="str">
        <f t="shared" si="1"/>
        <v/>
      </c>
    </row>
    <row r="32" spans="7:8" x14ac:dyDescent="0.3">
      <c r="G32" s="13">
        <f t="shared" si="0"/>
        <v>29</v>
      </c>
      <c r="H32" s="29" t="str">
        <f t="shared" si="1"/>
        <v/>
      </c>
    </row>
    <row r="33" spans="7:8" x14ac:dyDescent="0.3">
      <c r="G33" s="13">
        <f t="shared" si="0"/>
        <v>30</v>
      </c>
      <c r="H33" s="29" t="str">
        <f t="shared" si="1"/>
        <v/>
      </c>
    </row>
  </sheetData>
  <dataValidations count="2">
    <dataValidation type="decimal" operator="greaterThan" allowBlank="1" showInputMessage="1" showErrorMessage="1" errorTitle="Valor inválido" error="Digite um valor monetário maior que zero." sqref="B6 B3:B4" xr:uid="{C9FF1A67-CE16-4795-88BC-3541F0B94528}">
      <formula1>0</formula1>
    </dataValidation>
    <dataValidation type="whole" allowBlank="1" showInputMessage="1" showErrorMessage="1" errorTitle="Nº de anos inválido" error="O número de anos deve ser um inteiro entre 1 e 30." sqref="B5" xr:uid="{7A8A86AD-6376-4300-8CF8-421C76080878}">
      <formula1>1</formula1>
      <formula2>30</formula2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Início</vt:lpstr>
      <vt:lpstr>1. VP e VF (aula)</vt:lpstr>
      <vt:lpstr>1. VP e VF</vt:lpstr>
      <vt:lpstr>2. Equivalência (aula)</vt:lpstr>
      <vt:lpstr>2. Equivalência</vt:lpstr>
      <vt:lpstr>3. LTN (zero-cupom) (aula)</vt:lpstr>
      <vt:lpstr>3. LTN (zero-cupom)</vt:lpstr>
      <vt:lpstr>4. Fluxo com cupons (aula)</vt:lpstr>
      <vt:lpstr>4. Fluxo com cupons</vt:lpstr>
      <vt:lpstr>5. TIR e YTM (aula)</vt:lpstr>
      <vt:lpstr>5. TIR e YTM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 p antunes antunes</dc:creator>
  <cp:lastModifiedBy>jose a p antunes antunes</cp:lastModifiedBy>
  <dcterms:created xsi:type="dcterms:W3CDTF">2026-08-06T12:11:07Z</dcterms:created>
  <dcterms:modified xsi:type="dcterms:W3CDTF">2026-10-13T14:25:42Z</dcterms:modified>
</cp:coreProperties>
</file>